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55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externalReferences>
    <externalReference r:id="rId8"/>
  </externalReferences>
  <definedNames>
    <definedName name="_xlnm.Print_Titles" localSheetId="0">'Локальная смета 12 гр. Для Т'!$30:$30</definedName>
    <definedName name="_xlnm.Print_Area" localSheetId="0">'Локальная смета 12 гр. Для Т'!$A$1:$L$145</definedName>
  </definedNames>
  <calcPr fullCalcOnLoad="1"/>
</workbook>
</file>

<file path=xl/sharedStrings.xml><?xml version="1.0" encoding="utf-8"?>
<sst xmlns="http://schemas.openxmlformats.org/spreadsheetml/2006/main" count="2013" uniqueCount="435">
  <si>
    <t>Smeta.ru  (495) 974-1589</t>
  </si>
  <si>
    <t>_PS_</t>
  </si>
  <si>
    <t>Smeta.ru</t>
  </si>
  <si>
    <t>ООО "Элкомпроект"  Доп. раб. место  FStS-0038458</t>
  </si>
  <si>
    <t>Новый объект</t>
  </si>
  <si>
    <t>Вентфасад</t>
  </si>
  <si>
    <t/>
  </si>
  <si>
    <t>Орищенко В.Д.</t>
  </si>
  <si>
    <t>Чернаков С.А.</t>
  </si>
  <si>
    <t>ТСНБ-2001 Московская область</t>
  </si>
  <si>
    <t>Генеральный директор</t>
  </si>
  <si>
    <t>Сметные нормы списания</t>
  </si>
  <si>
    <t>Коды ценников</t>
  </si>
  <si>
    <t>ОАО "Энергостройпроект"</t>
  </si>
  <si>
    <t>ООО "Элкомпроект"</t>
  </si>
  <si>
    <t>ТСНБ-2001 Московской области</t>
  </si>
  <si>
    <t>Версия 7.0.0.7 от 28.10.2011: для ФЕР, с п.3757-КК/08, п.6056-ИП/08,п.10753-ВТ/08 и п.15127-ИП/08 (Стр-во и рек-ия жилых / общ. зд.): Центральные регионы: Текущие цены</t>
  </si>
  <si>
    <t>Новая локальная смета</t>
  </si>
  <si>
    <t>{D1DB4F28-5776-4013-ADDA-0BF05990CFC6}</t>
  </si>
  <si>
    <t>Новый раздел</t>
  </si>
  <si>
    <t>{57E8D71C-5A3A-435E-BA46-3038220BBF10}</t>
  </si>
  <si>
    <t>1</t>
  </si>
  <si>
    <t>08-07-001-2</t>
  </si>
  <si>
    <t>Установка и разборка наружных инвентарных лесов высотой до 16 м трубчатых для прочих отделочных работ</t>
  </si>
  <si>
    <t>100 м2</t>
  </si>
  <si>
    <t>ТСНБ-2001 Московская обл 08-07-001-2, распоряжение №52 от 06.09.2011г.</t>
  </si>
  <si>
    <t>100 м2 вертикальной проекции для наружных лесов</t>
  </si>
  <si>
    <t>Общестроительные работы</t>
  </si>
  <si>
    <t>Конструкции из кирпича и блоков</t>
  </si>
  <si>
    <t>ФЕР-08</t>
  </si>
  <si>
    <t>((*0.85))</t>
  </si>
  <si>
    <t>((*0.8))</t>
  </si>
  <si>
    <t>2</t>
  </si>
  <si>
    <t>46-03-002-1</t>
  </si>
  <si>
    <t>Сверление кольцевыми алмазными сверлами в железобетонных конструкциях с применением охлаждающей жидкости (воды) горизонтальных отверстий глубиной 200 мм диаметром 20 мм</t>
  </si>
  <si>
    <t>100 отверстий</t>
  </si>
  <si>
    <t>ТСНБ-2001 Московская обл 46-03-002-1, распоряжение №52 от 06.09.2011г.</t>
  </si>
  <si>
    <t>Реконструкция зданий и сооружений</t>
  </si>
  <si>
    <t>ФЕР-46</t>
  </si>
  <si>
    <t>3</t>
  </si>
  <si>
    <t>09-04-006-5</t>
  </si>
  <si>
    <t>Монтаж горизонтальных и вертикальных направляющих на саморезы</t>
  </si>
  <si>
    <t>ТСНБ-2001 Московская обл 09-04-006-5, распоряжение №52 от 06.09.2011г.</t>
  </si>
  <si>
    <t>Металло-конструкции</t>
  </si>
  <si>
    <t>ФЕР-09</t>
  </si>
  <si>
    <t>4</t>
  </si>
  <si>
    <t>26-01-039-1</t>
  </si>
  <si>
    <t>Монтаж утеплителя</t>
  </si>
  <si>
    <t>1 м3</t>
  </si>
  <si>
    <t>ТСНБ-2001 Московская обл 26-01-039-1, распоряжение №52 от 06.09.2011г.</t>
  </si>
  <si>
    <t>1 м3 изоляции</t>
  </si>
  <si>
    <t>Теплоизоляционные работы</t>
  </si>
  <si>
    <t>ФЕР-26</t>
  </si>
  <si>
    <t>5</t>
  </si>
  <si>
    <t>26-01-054-1</t>
  </si>
  <si>
    <t>Устройство изоляции</t>
  </si>
  <si>
    <t>ТСНБ-2001 Московская обл 26-01-054-1, распоряжение №52 от 06.09.2011г.</t>
  </si>
  <si>
    <t>100 м2 поверхности покрытия изоляции</t>
  </si>
  <si>
    <t>6</t>
  </si>
  <si>
    <t>15-01-064-1</t>
  </si>
  <si>
    <t>Облицовка стен фасадов зданий керамогранитом</t>
  </si>
  <si>
    <t>ТСНБ-2001 Московская обл 15-01-064-1, распоряжение №52 от 06.09.2011г.</t>
  </si>
  <si>
    <t>100 м2 поверхности облицовки</t>
  </si>
  <si>
    <t>Отделочные работы</t>
  </si>
  <si>
    <t>ФЕР-15</t>
  </si>
  <si>
    <t>8</t>
  </si>
  <si>
    <t>09-05-006-1</t>
  </si>
  <si>
    <t>Разметка, распиловка листов</t>
  </si>
  <si>
    <t>м</t>
  </si>
  <si>
    <t>ТСНБ-2001 Московская обл 09-05-006-1, распоряжение №52 от 06.09.2011г.</t>
  </si>
  <si>
    <t>1 м реза</t>
  </si>
  <si>
    <t>9</t>
  </si>
  <si>
    <t>12-01-010-1</t>
  </si>
  <si>
    <t>Монтаж откосов</t>
  </si>
  <si>
    <t>ТСНБ-2001 Московская обл 12-01-010-1, распоряжение №52 от 06.09.2011г.</t>
  </si>
  <si>
    <t>100 м2 покрытия</t>
  </si>
  <si>
    <t>Кровли</t>
  </si>
  <si>
    <t>ФЕР-12</t>
  </si>
  <si>
    <t>10</t>
  </si>
  <si>
    <t>12-01-004-2</t>
  </si>
  <si>
    <t>Монтаж парапетных крышек</t>
  </si>
  <si>
    <t>100 м</t>
  </si>
  <si>
    <t>ТСНБ-2001 Московская обл 12-01-004-2, распоряжение №52 от 06.09.2011г.</t>
  </si>
  <si>
    <t>100 м примыканий</t>
  </si>
  <si>
    <t>11</t>
  </si>
  <si>
    <t>Проектные работы</t>
  </si>
  <si>
    <t>К-Т</t>
  </si>
  <si>
    <t>Прочие работы</t>
  </si>
  <si>
    <t>прочие</t>
  </si>
  <si>
    <t>12</t>
  </si>
  <si>
    <t>Геодезические изыскания</t>
  </si>
  <si>
    <t>13</t>
  </si>
  <si>
    <t>Теплотехнический расчет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</si>
  <si>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</si>
  <si>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</si>
  <si>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</si>
  <si>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</si>
  <si>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</si>
  <si>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</si>
  <si>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</si>
  <si>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</si>
  <si>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</si>
  <si>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</si>
  <si>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</si>
  <si>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</si>
  <si>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</si>
  <si>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</si>
  <si>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</si>
  <si>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</si>
  <si>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</si>
  <si>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</si>
  <si>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</si>
  <si>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</si>
  <si>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</si>
  <si>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</si>
  <si>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</si>
  <si>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</si>
  <si>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</si>
  <si>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</si>
  <si>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</t>
  </si>
  <si>
    <t>Итого по разделу</t>
  </si>
  <si>
    <t>НДС</t>
  </si>
  <si>
    <t>НДС 18%</t>
  </si>
  <si>
    <t>Итог с НДС</t>
  </si>
  <si>
    <t>ВСЕГО с НДС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</si>
  <si>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</si>
  <si>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</si>
  <si>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</si>
  <si>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</si>
  <si>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</si>
  <si>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</si>
  <si>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</si>
  <si>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</si>
  <si>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</si>
  <si>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</si>
  <si>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</si>
  <si>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</si>
  <si>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</si>
  <si>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</si>
  <si>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</si>
  <si>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</si>
  <si>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</si>
  <si>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</si>
  <si>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</si>
  <si>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</si>
  <si>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</si>
  <si>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</si>
  <si>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</si>
  <si>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</si>
  <si>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</si>
  <si>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</si>
  <si>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</si>
  <si>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</si>
  <si>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</si>
  <si>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</si>
  <si>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</si>
  <si>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</si>
  <si>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</si>
  <si>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</si>
  <si>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</si>
  <si>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</si>
  <si>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</si>
  <si>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</si>
  <si>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</si>
  <si>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</si>
  <si>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</si>
  <si>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</si>
  <si>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</si>
  <si>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</si>
  <si>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</si>
  <si>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1-1031-90</t>
  </si>
  <si>
    <t>Рабочий строитель среднего разряда 3,1</t>
  </si>
  <si>
    <t>чел.-ч</t>
  </si>
  <si>
    <t>Затраты труда машинистов</t>
  </si>
  <si>
    <t>чел.час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</si>
  <si>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</si>
  <si>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</si>
  <si>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</si>
  <si>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маш.-ч</t>
  </si>
  <si>
    <t>101-2594</t>
  </si>
  <si>
    <t>ТСНБ-2001 Московская обл 101-2594</t>
  </si>
  <si>
    <t>Детали деревянные лесов из пиломатериалов хвойных пород</t>
  </si>
  <si>
    <t>м3</t>
  </si>
  <si>
    <t>101-2595</t>
  </si>
  <si>
    <t>ТСНБ-2001 Московская обл 101-2595</t>
  </si>
  <si>
    <t>Детали стальных трубчатых лесов, укомплектованные пробками, крючками и хомутами, окрашенные</t>
  </si>
  <si>
    <t>т</t>
  </si>
  <si>
    <t>203-0514</t>
  </si>
  <si>
    <t>ТСНБ-2001 Московская обл распоряжение № 51от 06.09.2011г. 203-0514</t>
  </si>
  <si>
    <t>Щиты настила</t>
  </si>
  <si>
    <t>м2</t>
  </si>
  <si>
    <t>1-1040-90</t>
  </si>
  <si>
    <t>Рабочий строитель среднего разряда 4</t>
  </si>
  <si>
    <t>330210</t>
  </si>
  <si>
    <t>ТСНБ-2001 Московская обл распоряжение № 51от 06.09.2011г. 330210</t>
  </si>
  <si>
    <t>Установки для сверления отверстий в железобетоне диаметром до 160 мм</t>
  </si>
  <si>
    <t>101-1913</t>
  </si>
  <si>
    <t>ТСНБ-2001 Московская обл 101-1913</t>
  </si>
  <si>
    <t>Сверла кольцевые алмазные диаметром 20 мм</t>
  </si>
  <si>
    <t>шт.</t>
  </si>
  <si>
    <t>411-0001</t>
  </si>
  <si>
    <t>ТСНБ-2001 Московская обл распоряжение № 51от 06.09.2011г. 411-0001</t>
  </si>
  <si>
    <t>Вода</t>
  </si>
  <si>
    <t>1-1035-90</t>
  </si>
  <si>
    <t>Рабочий строитель среднего разряда 3,5</t>
  </si>
  <si>
    <t>020403</t>
  </si>
  <si>
    <t>ТСНБ-2001 Московская обл распоряжение № 51от 06.09.2011г. 020403</t>
  </si>
  <si>
    <t>Краны козловые при работе на монтаже технологического оборудования 32 т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</si>
  <si>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</si>
  <si>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</si>
  <si>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</si>
  <si>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021202</t>
  </si>
  <si>
    <t>ТСНБ-2001 Московская обл распоряжение № 51от 06.09.2011г. 021202</t>
  </si>
  <si>
    <t>Краны на гусеничном ходу при работе на монтаже технологического оборудования 25 т</t>
  </si>
  <si>
    <t>040504</t>
  </si>
  <si>
    <t>ТСНБ-2001 Московская обл распоряжение № 51от 06.09.2011г. 040504</t>
  </si>
  <si>
    <t>Аппарат для газовой сварки и резки</t>
  </si>
  <si>
    <t>041000</t>
  </si>
  <si>
    <t>ТСНБ-2001 Московская обл распоряжение № 51от 06.09.2011г. 041000</t>
  </si>
  <si>
    <t>Преобразователи сварочные с номинальным сварочным током 315-500 А</t>
  </si>
  <si>
    <t>041400</t>
  </si>
  <si>
    <t>ТСНБ-2001 Московская обл распоряжение № 51от 06.09.2011г. 041400</t>
  </si>
  <si>
    <t>Электрические печи для сушки сварочных материалов с регулированием температуры в пределах от 80 °С до 500 °С</t>
  </si>
  <si>
    <t>330206</t>
  </si>
  <si>
    <t>ТСНБ-2001 Московская обл распоряжение № 51от 06.09.2011г. 330206</t>
  </si>
  <si>
    <t>Дрели электрические</t>
  </si>
  <si>
    <t>101-0309</t>
  </si>
  <si>
    <t>ТСНБ-2001 Московская обл 101-0309</t>
  </si>
  <si>
    <t>Канаты пеньковые пропитанные</t>
  </si>
  <si>
    <t>101-0324</t>
  </si>
  <si>
    <t>ТСНБ-2001 Московская обл 101-0324</t>
  </si>
  <si>
    <t>Кислород технический газообразный</t>
  </si>
  <si>
    <t>101-0618</t>
  </si>
  <si>
    <t>ТСНБ-2001 Московская обл 101-0618</t>
  </si>
  <si>
    <t>Мастика тиоколовая строительного назначения, марки АМ-0,5</t>
  </si>
  <si>
    <t>кг</t>
  </si>
  <si>
    <t>101-0797</t>
  </si>
  <si>
    <t>ТСНБ-2001 Московская обл 101-0797</t>
  </si>
  <si>
    <t>Проволока горячекатаная в мотках, диаметром 6,3-6,5 мм</t>
  </si>
  <si>
    <t>101-1019</t>
  </si>
  <si>
    <t>ТСНБ-2001 Московская обл 101-1019</t>
  </si>
  <si>
    <t>Швеллеры № 40 из стали марки Ст0</t>
  </si>
  <si>
    <t>101-1513</t>
  </si>
  <si>
    <t>ТСНБ-2001 Московская обл 101-1513</t>
  </si>
  <si>
    <t>Электроды диаметром 4 мм Э42</t>
  </si>
  <si>
    <t>101-1714</t>
  </si>
  <si>
    <t>ТСНБ-2001 Московская обл 101-1714</t>
  </si>
  <si>
    <t>Болты с гайками и шайбами строительные</t>
  </si>
  <si>
    <t>101-1805</t>
  </si>
  <si>
    <t>ТСНБ-2001 Московская обл 101-1805</t>
  </si>
  <si>
    <t>Гвозди строительные</t>
  </si>
  <si>
    <t>101-1810</t>
  </si>
  <si>
    <t>ТСНБ-2001 Московская обл 101-1810</t>
  </si>
  <si>
    <t>Винты самонарезающие для крепления профилированного настила и панелей к несущим конструкциям</t>
  </si>
  <si>
    <t>101-1811</t>
  </si>
  <si>
    <t>ТСНБ-2001 Московская обл 101-1811</t>
  </si>
  <si>
    <t>Заклепки комбинированные для соединения профилированного стального настила и разнообразных листовых деталей</t>
  </si>
  <si>
    <t>101-2278</t>
  </si>
  <si>
    <t>ТСНБ-2001 Московская обл 101-2278</t>
  </si>
  <si>
    <t>Пропан-бутан, смесь техническая</t>
  </si>
  <si>
    <t>101-2467</t>
  </si>
  <si>
    <t>ТСНБ-2001 Московская обл 101-2467</t>
  </si>
  <si>
    <t>Растворитель марки Р-4</t>
  </si>
  <si>
    <t>102-0023</t>
  </si>
  <si>
    <t>ТСНБ-2001 Московская обл 102-0023</t>
  </si>
  <si>
    <t>Бруски обрезные хвойных пород длиной 4-6,5 м, шириной 75-150 мм, толщиной 40-75 мм, I сорта</t>
  </si>
  <si>
    <t>113-0021</t>
  </si>
  <si>
    <t>ТСНБ-2001 Московская обл 113-0021</t>
  </si>
  <si>
    <t>Гpунтовка ГФ-021 красно-коричневая</t>
  </si>
  <si>
    <t>201-0756</t>
  </si>
  <si>
    <t>ТСНБ-2001 Московская обл распоряжение № 51от 06.09.2011г. 201-0756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</si>
  <si>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</si>
  <si>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206-9003</t>
  </si>
  <si>
    <t>ТСНБ-2001 Московская обл распоряжение № 51от 06.09.2011г. 206-9003</t>
  </si>
  <si>
    <t>Алюминиевые конструкции</t>
  </si>
  <si>
    <t>508-0097</t>
  </si>
  <si>
    <t>ТСНБ-2001 Московская обл распоряжение №51 от 06.09.2011г. 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</si>
  <si>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</si>
  <si>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</si>
  <si>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1-1037-90</t>
  </si>
  <si>
    <t>Рабочий строитель среднего разряда 3,7</t>
  </si>
  <si>
    <t>030403</t>
  </si>
  <si>
    <t>ТСНБ-2001 Московская обл распоряжение № 51от 06.09.2011г. 030403</t>
  </si>
  <si>
    <t>Лебедки электрические тяговым усилием 19,62 кН (2 т)</t>
  </si>
  <si>
    <t>104-0143</t>
  </si>
  <si>
    <t>ТСНБ-2001 Московская обл 104-0143</t>
  </si>
  <si>
    <t>Плиты теплоизоляционные перлитоцементные</t>
  </si>
  <si>
    <t>121011</t>
  </si>
  <si>
    <t>ТСНБ-2001 Московская обл распоряжение № 51от 06.09.2011г. 121011</t>
  </si>
  <si>
    <t>Котлы битумные передвижные 400 л</t>
  </si>
  <si>
    <t>332101</t>
  </si>
  <si>
    <t>ТСНБ-2001 Московская обл распоряжение № 51от 06.09.2011г. 332101</t>
  </si>
  <si>
    <t>Установки для изготовления бандажей, диафрагм, пряжек</t>
  </si>
  <si>
    <t>101-0072</t>
  </si>
  <si>
    <t>ТСНБ-2001 Московская обл 101-0072</t>
  </si>
  <si>
    <t>Битумы нефтяные строительные изоляционные БНИ-IV-3, БНИ-IV, БНИ-V</t>
  </si>
  <si>
    <t>101-0540</t>
  </si>
  <si>
    <t>ТСНБ-2001 Московская обл 101-0540</t>
  </si>
  <si>
    <t>Лента стальная упаковочная, мягкая, нормальной точности 0,7х20-50 мм</t>
  </si>
  <si>
    <t>101-0612</t>
  </si>
  <si>
    <t>ТСНБ-2001 Московская обл 101-0612</t>
  </si>
  <si>
    <t>Мастика клеящая морозостойкая битумно-масляная МБ-50</t>
  </si>
  <si>
    <t>101-1794</t>
  </si>
  <si>
    <t>ТСНБ-2001 Московская обл 101-1794</t>
  </si>
  <si>
    <t>Бризол</t>
  </si>
  <si>
    <t>1000 м2</t>
  </si>
  <si>
    <t>113-0079</t>
  </si>
  <si>
    <t>ТСНБ-2001 Московская обл 113-0079</t>
  </si>
  <si>
    <t>Лак БТ-577</t>
  </si>
  <si>
    <t>030954</t>
  </si>
  <si>
    <t>ТСНБ-2001 Московская обл распоряжение № 51от 06.09.2011г. 030954</t>
  </si>
  <si>
    <t>Подъемники грузоподъемностью до 500 кг одномачтовые, высота подъема 45 м</t>
  </si>
  <si>
    <t>331451</t>
  </si>
  <si>
    <t>ТСНБ-2001 Московская обл распоряжение № 51от 06.09.2011г. 331451</t>
  </si>
  <si>
    <t>Перфораторы электрические</t>
  </si>
  <si>
    <t>101-1850</t>
  </si>
  <si>
    <t>ТСНБ-2001 Московская обл 101-1850</t>
  </si>
  <si>
    <t>Резина губчатая</t>
  </si>
  <si>
    <t>101-2066</t>
  </si>
  <si>
    <t>ТСНБ-2001 Московская обл 101-2066</t>
  </si>
  <si>
    <t>Болты анкерные оцинкованные</t>
  </si>
  <si>
    <t>101-3257</t>
  </si>
  <si>
    <t>ТСНБ-2001 Московская обл 101-3257</t>
  </si>
  <si>
    <t>Плиты облицовочные типа "ФАССТ" в комплекте с планками заполнения стыков</t>
  </si>
  <si>
    <t>201-1136</t>
  </si>
  <si>
    <t>ТСНБ-2001 Московская обл распоряжение № 51от 06.09.2011г. 201-1136</t>
  </si>
  <si>
    <t>Профили стальные оцинкованные в комплекте с направляющими и стоечными</t>
  </si>
  <si>
    <t>1-1034-90</t>
  </si>
  <si>
    <t>Рабочий строитель среднего разряда 3,4</t>
  </si>
  <si>
    <t>330302</t>
  </si>
  <si>
    <t>ТСНБ-2001 Московская обл распоряжение № 51от 06.09.2011г. 330302</t>
  </si>
  <si>
    <t>Машины шлифовальные угловые</t>
  </si>
  <si>
    <t>1-1030-90</t>
  </si>
  <si>
    <t>Рабочий строитель среднего разряда 3</t>
  </si>
  <si>
    <t>020129</t>
  </si>
  <si>
    <t>ТСНБ-2001 Московская обл распоряжение № 51от 06.09.2011г. 020129</t>
  </si>
  <si>
    <t>Краны башенные при работе на других видах строительства 8 т</t>
  </si>
  <si>
    <t>101-0195</t>
  </si>
  <si>
    <t>ТСНБ-2001 Московская обл 101-0195</t>
  </si>
  <si>
    <t>Гвозди толевые круглые 3,0х40 мм</t>
  </si>
  <si>
    <t>101-0795</t>
  </si>
  <si>
    <t>ТСНБ-2001 Московская обл 101-0795</t>
  </si>
  <si>
    <t>Проволока канатная оцинкованная, диаметром 3 мм</t>
  </si>
  <si>
    <t>101-1875</t>
  </si>
  <si>
    <t>ТСНБ-2001 Московская обл 101-1875</t>
  </si>
  <si>
    <t>Сталь листовая оцинкованная толщиной листа 0,7 мм</t>
  </si>
  <si>
    <t>1-1036-90</t>
  </si>
  <si>
    <t>Рабочий строитель среднего разряда 3,6</t>
  </si>
  <si>
    <t>101-0142</t>
  </si>
  <si>
    <t>ТСНБ-2001 Московская обл 101-0142</t>
  </si>
  <si>
    <t>Дюбели с калиброванной головкой (в обоймах) с цинковым хроматированным покрытием 3х58,5 мм</t>
  </si>
  <si>
    <t>101-0173</t>
  </si>
  <si>
    <t>ТСНБ-2001 Московская обл 101-0173</t>
  </si>
  <si>
    <t>Гвозди проволочные оцинкованные для асбестоцементной кровли 4,5х120 мм</t>
  </si>
  <si>
    <t>101-0594</t>
  </si>
  <si>
    <t>ТСНБ-2001 Московская обл 101-0594</t>
  </si>
  <si>
    <t>Мастика битумная кровельная горячая</t>
  </si>
  <si>
    <t>101-1680</t>
  </si>
  <si>
    <t>ТСНБ-2001 Московская обл 101-1680</t>
  </si>
  <si>
    <t>Патроны для строительно-монтажного пистолета</t>
  </si>
  <si>
    <t>1000 шт.</t>
  </si>
  <si>
    <t>101-1755</t>
  </si>
  <si>
    <t>ТСНБ-2001 Московская обл 101-1755</t>
  </si>
  <si>
    <t>Сталь полосовая, марка стали Ст3сп шириной 50-200 мм толщиной 4-5 мм</t>
  </si>
  <si>
    <t>101-9123</t>
  </si>
  <si>
    <t>ТСНБ-2001 Московская обл 101-9123</t>
  </si>
  <si>
    <t>Материалы рулонные кровельные</t>
  </si>
  <si>
    <t>402-0004</t>
  </si>
  <si>
    <t>ТСНБ-2001 Московская обл распоряжение № 51от 06.09.2011г. 402-0004</t>
  </si>
  <si>
    <t>Раствор готовый кладочный цементный марки 100</t>
  </si>
  <si>
    <t>"СОГЛАСОВАНО"</t>
  </si>
  <si>
    <t>"УТВЕРЖДАЮ"</t>
  </si>
  <si>
    <t>"_____"________________200___ г.</t>
  </si>
  <si>
    <t>(Наименование стройки)</t>
  </si>
  <si>
    <t>базовая цена</t>
  </si>
  <si>
    <t>текущая цена</t>
  </si>
  <si>
    <t>Сметная стоимость</t>
  </si>
  <si>
    <t>тыс.руб</t>
  </si>
  <si>
    <t>Нормативная трудоемкость</t>
  </si>
  <si>
    <t>Средства на оплату труда</t>
  </si>
  <si>
    <t>Составлен(а) в ценах Апрель 2013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</si>
  <si>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</si>
  <si>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</si>
  <si>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</si>
  <si>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</si>
  <si>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</si>
  <si>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</si>
  <si>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</si>
  <si>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</si>
  <si>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</si>
  <si>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</si>
  <si>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</si>
  <si>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</si>
  <si>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</si>
  <si>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</si>
  <si>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</si>
  <si>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</si>
  <si>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</si>
  <si>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</si>
  <si>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</si>
  <si>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</si>
  <si>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</si>
  <si>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</si>
  <si>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</si>
  <si>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</si>
  <si>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</si>
  <si>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</si>
  <si>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</si>
  <si>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</si>
  <si>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</si>
  <si>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</si>
  <si>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</si>
  <si>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</si>
  <si>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</si>
  <si>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</si>
  <si>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</si>
  <si>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Локальная смета  </t>
  </si>
  <si>
    <t xml:space="preserve">Раздел  </t>
  </si>
  <si>
    <t>Зарплата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</si>
  <si>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</si>
  <si>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</si>
  <si>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</si>
  <si>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</si>
  <si>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</si>
  <si>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в т.ч. зарплата машинистов</t>
  </si>
  <si>
    <t>Итого</t>
  </si>
  <si>
    <t>Итого по смете</t>
  </si>
  <si>
    <t>Итого по локальной смете</t>
  </si>
  <si>
    <t>Итого по объекту</t>
  </si>
  <si>
    <t>ИСПОЛНИЛ</t>
  </si>
  <si>
    <t>[должность,подпись(инициалы,фамилия)]</t>
  </si>
  <si>
    <t>ПРОВЕРИЛ</t>
  </si>
  <si>
    <t>ЛОКАЛЬНАЯ СМЕТА №</t>
  </si>
  <si>
    <t>Устройство вентилируемого фасада.</t>
  </si>
  <si>
    <t>www.osmeta.ru Разработка сметной документации +7 906 771 8949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</si>
</sst>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72" fontId="16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5;&#1090;&#1092;&#1072;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 12 гр. Для Т"/>
      <sheetName val="Source"/>
      <sheetName val="SmtRes"/>
      <sheetName val="EtalonRes"/>
      <sheetName val="ClcRes"/>
    </sheetNames>
    <sheetDataSet>
      <sheetData sheetId="1">
        <row r="20">
          <cell r="F20" t="str">
            <v>Новая локальная смета</v>
          </cell>
          <cell r="G20" t="str">
            <v>Вентфасад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tabSelected="1" view="pageBreakPreview" zoomScale="115" zoomScaleNormal="158" zoomScaleSheetLayoutView="115"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2.7109375" style="0" bestFit="1" customWidth="1"/>
    <col min="7" max="7" width="11.28125" style="0" customWidth="1"/>
    <col min="8" max="8" width="12.7109375" style="0" bestFit="1" customWidth="1"/>
    <col min="10" max="10" width="10.140625" style="0" customWidth="1"/>
    <col min="11" max="11" width="14.7109375" style="0" customWidth="1"/>
    <col min="12" max="12" width="11.7109375" style="0" customWidth="1"/>
    <col min="13" max="24" width="0" style="0" hidden="1" customWidth="1"/>
    <col min="25" max="25" width="1.421875" style="0" customWidth="1"/>
    <col min="30" max="30" width="87.421875" style="0" hidden="1" customWidth="1"/>
    <col min="31" max="31" width="0" style="0" hidden="1" customWidth="1"/>
  </cols>
  <sheetData>
    <row r="1" s="5" customFormat="1" ht="11.25">
      <c r="A1" s="5" t="s">
        <v>434</v>
      </c>
    </row>
    <row r="3" spans="1:9" s="6" customFormat="1" ht="15">
      <c r="A3" s="6" t="s">
        <v>370</v>
      </c>
      <c r="F3" s="50" t="s">
        <v>371</v>
      </c>
      <c r="G3" s="50"/>
      <c r="H3" s="50"/>
      <c r="I3" s="50"/>
    </row>
    <row r="4" ht="13.5" customHeight="1"/>
    <row r="5" spans="1:11" ht="12.75">
      <c r="A5" s="43"/>
      <c r="B5" s="43"/>
      <c r="C5" s="43"/>
      <c r="D5" s="43"/>
      <c r="E5" s="7"/>
      <c r="F5" s="43"/>
      <c r="G5" s="43"/>
      <c r="H5" s="43"/>
      <c r="I5" s="43"/>
      <c r="J5" s="43"/>
      <c r="K5" s="43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43"/>
      <c r="D7" s="43"/>
      <c r="E7" s="7"/>
      <c r="F7" s="8"/>
      <c r="G7" s="8"/>
      <c r="H7" s="43"/>
      <c r="I7" s="43"/>
      <c r="J7" s="43"/>
      <c r="K7" s="43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372</v>
      </c>
      <c r="F9" s="6" t="s">
        <v>372</v>
      </c>
    </row>
    <row r="11" spans="1:30" ht="20.25">
      <c r="A11" s="44" t="str">
        <f>IF('[1]Source'!G4&lt;&gt;"",'[1]Source'!G4,IF('[1]Source'!F4&lt;&gt;"",'[1]Source'!F4,IF('[1]Source'!G5&lt;&gt;"",'[1]Source'!G5,IF('[1]Source'!F5&lt;&gt;"",'[1]Source'!F5,IF('[1]Source'!G6&lt;&gt;"",'[1]Source'!G6,IF('[1]Source'!F6&lt;&gt;"",'[1]Source'!F6," "))))))</f>
        <v> 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AD11" s="9" t="str">
        <f>IF('[1]Source'!G4&lt;&gt;"",'[1]Source'!G4,IF('[1]Source'!F4&lt;&gt;"",'[1]Source'!F4,IF('[1]Source'!G5&lt;&gt;"",'[1]Source'!G5,IF('[1]Source'!F5&lt;&gt;"",'[1]Source'!F5,IF('[1]Source'!G6&lt;&gt;"",'[1]Source'!G6,IF('[1]Source'!F6&lt;&gt;"",'[1]Source'!F6," "))))))</f>
        <v> </v>
      </c>
    </row>
    <row r="12" spans="1:12" ht="12.75">
      <c r="A12" s="45" t="s">
        <v>373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5" spans="1:30" ht="20.25">
      <c r="A15" s="47" t="s">
        <v>432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AD15" s="10" t="str">
        <f>CONCATENATE("ЛОКАЛЬНАЯ СМЕТА №  ",'[1]Source'!F20)</f>
        <v>ЛОКАЛЬНАЯ СМЕТА №  Новая локальная смета</v>
      </c>
    </row>
    <row r="17" spans="2:30" ht="18.75">
      <c r="B17" s="48" t="s">
        <v>433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AD17" s="11" t="str">
        <f>'[1]Source'!G20</f>
        <v>Вентфасад</v>
      </c>
    </row>
    <row r="18" spans="5:10" ht="12.75">
      <c r="E18" s="4"/>
      <c r="F18" s="4"/>
      <c r="G18" s="4"/>
      <c r="H18" s="4"/>
      <c r="I18" s="4"/>
      <c r="J18" s="4"/>
    </row>
    <row r="19" spans="5:10" ht="12.75">
      <c r="E19" s="13"/>
      <c r="F19" s="13"/>
      <c r="G19" s="51" t="s">
        <v>374</v>
      </c>
      <c r="H19" s="51"/>
      <c r="I19" s="51" t="s">
        <v>375</v>
      </c>
      <c r="J19" s="51"/>
    </row>
    <row r="20" spans="3:12" ht="15.75">
      <c r="C20" s="52" t="s">
        <v>376</v>
      </c>
      <c r="D20" s="52"/>
      <c r="E20" s="52"/>
      <c r="F20" s="52"/>
      <c r="G20" s="53">
        <f>G139/1000</f>
        <v>2933.76324</v>
      </c>
      <c r="H20" s="53"/>
      <c r="I20" s="53">
        <f>(Source!O77+Source!X77+Source!Y77)/1000</f>
        <v>18507.93419</v>
      </c>
      <c r="J20" s="53"/>
      <c r="K20" s="54" t="s">
        <v>377</v>
      </c>
      <c r="L20" s="54"/>
    </row>
    <row r="21" spans="3:12" ht="15.75">
      <c r="C21" s="52" t="s">
        <v>378</v>
      </c>
      <c r="D21" s="52"/>
      <c r="E21" s="52"/>
      <c r="F21" s="52"/>
      <c r="G21" s="53">
        <f>(Source!F87)</f>
        <v>19544.5</v>
      </c>
      <c r="H21" s="53"/>
      <c r="I21" s="53">
        <f>(Source!F87)</f>
        <v>19544.5</v>
      </c>
      <c r="J21" s="53"/>
      <c r="K21" s="54" t="s">
        <v>172</v>
      </c>
      <c r="L21" s="54"/>
    </row>
    <row r="22" spans="3:12" ht="15.75">
      <c r="C22" s="52" t="s">
        <v>379</v>
      </c>
      <c r="D22" s="52"/>
      <c r="E22" s="52"/>
      <c r="F22" s="52"/>
      <c r="G22" s="53">
        <f>(N139+W139)/1000</f>
        <v>748.7544</v>
      </c>
      <c r="H22" s="53"/>
      <c r="I22" s="53">
        <f>((Source!F85+Source!F84)/1000)</f>
        <v>4147.05067</v>
      </c>
      <c r="J22" s="53"/>
      <c r="K22" s="54" t="s">
        <v>377</v>
      </c>
      <c r="L22" s="54"/>
    </row>
    <row r="24" spans="1:6" ht="12.75">
      <c r="A24" s="55" t="s">
        <v>380</v>
      </c>
      <c r="B24" s="55"/>
      <c r="C24" s="55"/>
      <c r="D24" s="4"/>
      <c r="E24" s="4"/>
      <c r="F24" s="4"/>
    </row>
    <row r="25" spans="1:12" ht="15">
      <c r="A25" s="16"/>
      <c r="B25" s="16"/>
      <c r="C25" s="16"/>
      <c r="D25" s="16"/>
      <c r="E25" s="16"/>
      <c r="F25" s="17" t="s">
        <v>393</v>
      </c>
      <c r="G25" s="17" t="s">
        <v>397</v>
      </c>
      <c r="H25" s="17" t="s">
        <v>401</v>
      </c>
      <c r="I25" s="17" t="s">
        <v>405</v>
      </c>
      <c r="J25" s="17" t="s">
        <v>409</v>
      </c>
      <c r="K25" s="17" t="s">
        <v>401</v>
      </c>
      <c r="L25" s="18" t="s">
        <v>413</v>
      </c>
    </row>
    <row r="26" spans="1:12" ht="15">
      <c r="A26" s="19" t="s">
        <v>381</v>
      </c>
      <c r="B26" s="19" t="s">
        <v>383</v>
      </c>
      <c r="C26" s="20"/>
      <c r="D26" s="19" t="s">
        <v>388</v>
      </c>
      <c r="E26" s="19" t="s">
        <v>391</v>
      </c>
      <c r="F26" s="19" t="s">
        <v>394</v>
      </c>
      <c r="G26" s="19" t="s">
        <v>398</v>
      </c>
      <c r="H26" s="19" t="s">
        <v>402</v>
      </c>
      <c r="I26" s="19" t="s">
        <v>406</v>
      </c>
      <c r="J26" s="19" t="s">
        <v>400</v>
      </c>
      <c r="K26" s="19" t="s">
        <v>410</v>
      </c>
      <c r="L26" s="21" t="s">
        <v>414</v>
      </c>
    </row>
    <row r="27" spans="1:12" ht="15">
      <c r="A27" s="19" t="s">
        <v>382</v>
      </c>
      <c r="B27" s="19" t="s">
        <v>384</v>
      </c>
      <c r="C27" s="19" t="s">
        <v>387</v>
      </c>
      <c r="D27" s="19" t="s">
        <v>389</v>
      </c>
      <c r="E27" s="19" t="s">
        <v>392</v>
      </c>
      <c r="F27" s="19" t="s">
        <v>395</v>
      </c>
      <c r="G27" s="19" t="s">
        <v>399</v>
      </c>
      <c r="H27" s="19" t="s">
        <v>403</v>
      </c>
      <c r="I27" s="19" t="s">
        <v>407</v>
      </c>
      <c r="J27" s="19" t="s">
        <v>407</v>
      </c>
      <c r="K27" s="19" t="s">
        <v>411</v>
      </c>
      <c r="L27" s="21" t="s">
        <v>415</v>
      </c>
    </row>
    <row r="28" spans="1:12" ht="15">
      <c r="A28" s="20"/>
      <c r="B28" s="19" t="s">
        <v>385</v>
      </c>
      <c r="C28" s="20"/>
      <c r="D28" s="19" t="s">
        <v>390</v>
      </c>
      <c r="E28" s="20"/>
      <c r="F28" s="19" t="s">
        <v>396</v>
      </c>
      <c r="G28" s="19" t="s">
        <v>400</v>
      </c>
      <c r="H28" s="19" t="s">
        <v>404</v>
      </c>
      <c r="I28" s="19" t="s">
        <v>408</v>
      </c>
      <c r="J28" s="19" t="s">
        <v>408</v>
      </c>
      <c r="K28" s="19" t="s">
        <v>412</v>
      </c>
      <c r="L28" s="21"/>
    </row>
    <row r="29" spans="1:12" ht="15">
      <c r="A29" s="20"/>
      <c r="B29" s="19" t="s">
        <v>386</v>
      </c>
      <c r="C29" s="20"/>
      <c r="D29" s="20"/>
      <c r="E29" s="20"/>
      <c r="F29" s="20"/>
      <c r="G29" s="19"/>
      <c r="H29" s="19"/>
      <c r="I29" s="19"/>
      <c r="J29" s="19"/>
      <c r="K29" s="19"/>
      <c r="L29" s="21"/>
    </row>
    <row r="30" spans="1:12" ht="15">
      <c r="A30" s="22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2">
        <v>7</v>
      </c>
      <c r="H30" s="22">
        <v>8</v>
      </c>
      <c r="I30" s="22">
        <v>9</v>
      </c>
      <c r="J30" s="22">
        <v>10</v>
      </c>
      <c r="K30" s="22">
        <v>11</v>
      </c>
      <c r="L30" s="23">
        <v>12</v>
      </c>
    </row>
    <row r="31" spans="3:30" ht="18">
      <c r="C31" s="24" t="s">
        <v>416</v>
      </c>
      <c r="D31" s="56" t="str">
        <f>IF(Source!C12="1",Source!F20,Source!G20)</f>
        <v>Вентфасад</v>
      </c>
      <c r="E31" s="57"/>
      <c r="F31" s="57"/>
      <c r="G31" s="57"/>
      <c r="H31" s="57"/>
      <c r="I31" s="57"/>
      <c r="J31" s="57"/>
      <c r="K31" s="57"/>
      <c r="L31" s="57"/>
      <c r="AD31" s="25" t="str">
        <f>IF(Source!C12="1",Source!F20,Source!G20)</f>
        <v>Вентфасад</v>
      </c>
    </row>
    <row r="33" spans="3:30" ht="18">
      <c r="C33" s="24" t="s">
        <v>417</v>
      </c>
      <c r="D33" s="58" t="str">
        <f>IF(Source!C12="1",Source!F24,Source!G24)</f>
        <v>Вентфасад</v>
      </c>
      <c r="E33" s="59"/>
      <c r="F33" s="59"/>
      <c r="G33" s="59"/>
      <c r="H33" s="59"/>
      <c r="I33" s="59"/>
      <c r="J33" s="59"/>
      <c r="K33" s="59"/>
      <c r="L33" s="59"/>
      <c r="AD33" s="26" t="str">
        <f>IF(Source!C12="1",Source!F24,Source!G24)</f>
        <v>Вентфасад</v>
      </c>
    </row>
    <row r="35" spans="1:12" ht="60">
      <c r="A35" s="27" t="str">
        <f>Source!E28</f>
        <v>1</v>
      </c>
      <c r="B35" s="27" t="str">
        <f>Source!F28</f>
        <v>08-07-001-2</v>
      </c>
      <c r="C35" s="28" t="str">
        <f>Source!G28</f>
        <v>Установка и разборка наружных инвентарных лесов высотой до 16 м трубчатых для прочих отделочных работ</v>
      </c>
      <c r="D35" s="29" t="str">
        <f>Source!H28</f>
        <v>100 м2</v>
      </c>
      <c r="E35" s="12">
        <f>ROUND(Source!I28,6)</f>
        <v>23</v>
      </c>
      <c r="F35" s="14">
        <f>IF(Source!AK28&lt;&gt;0,Source!AK28,Source!AL28+Source!AM28+Source!AO28)</f>
        <v>723.05</v>
      </c>
      <c r="G35" s="12"/>
      <c r="H35" s="12"/>
      <c r="I35" s="30" t="str">
        <f>IF(Source!BO28&lt;&gt;"",Source!BO28,"")</f>
        <v>08-07-001-2</v>
      </c>
      <c r="J35" s="12"/>
      <c r="K35" s="12"/>
      <c r="L35" s="12"/>
    </row>
    <row r="36" spans="1:12" ht="15">
      <c r="A36" s="12"/>
      <c r="B36" s="12"/>
      <c r="C36" s="12" t="s">
        <v>418</v>
      </c>
      <c r="D36" s="12"/>
      <c r="E36" s="12"/>
      <c r="F36" s="14">
        <f>Source!AO28</f>
        <v>375.84</v>
      </c>
      <c r="G36" s="30">
        <f>Source!DG28</f>
      </c>
      <c r="H36" s="14">
        <f>ROUND((Source!CT28/IF(Source!BA28&lt;&gt;0,Source!BA28,1)*Source!I28),2)</f>
        <v>8644.32</v>
      </c>
      <c r="I36" s="12"/>
      <c r="J36" s="12">
        <f>Source!BA28</f>
        <v>18.36</v>
      </c>
      <c r="K36" s="14">
        <f>Source!S28</f>
        <v>158709.72</v>
      </c>
      <c r="L36" s="12"/>
    </row>
    <row r="37" spans="1:12" ht="15">
      <c r="A37" s="12"/>
      <c r="B37" s="12"/>
      <c r="C37" s="12" t="s">
        <v>102</v>
      </c>
      <c r="D37" s="12"/>
      <c r="E37" s="12"/>
      <c r="F37" s="14">
        <f>Source!AM28</f>
        <v>6.1</v>
      </c>
      <c r="G37" s="30">
        <f>Source!DE28</f>
      </c>
      <c r="H37" s="14">
        <f>ROUND((Source!CR28/IF(Source!BB28&lt;&gt;0,Source!BB28,1)*Source!I28),2)</f>
        <v>140.3</v>
      </c>
      <c r="I37" s="12"/>
      <c r="J37" s="12">
        <f>Source!BB28</f>
        <v>7.7</v>
      </c>
      <c r="K37" s="14">
        <f>Source!Q28</f>
        <v>1080.31</v>
      </c>
      <c r="L37" s="12"/>
    </row>
    <row r="38" spans="1:12" ht="15">
      <c r="A38" s="12"/>
      <c r="B38" s="12"/>
      <c r="C38" s="12" t="s">
        <v>419</v>
      </c>
      <c r="D38" s="12"/>
      <c r="E38" s="12"/>
      <c r="F38" s="14">
        <f>Source!AL28</f>
        <v>341.11</v>
      </c>
      <c r="G38" s="30">
        <f>Source!DD28</f>
      </c>
      <c r="H38" s="14">
        <f>ROUND((Source!CQ28/IF(Source!BC28&lt;&gt;0,Source!BC28,1)*Source!I28),2)</f>
        <v>7845.53</v>
      </c>
      <c r="I38" s="12"/>
      <c r="J38" s="12">
        <f>Source!BC28</f>
        <v>5.1</v>
      </c>
      <c r="K38" s="14">
        <f>Source!P28</f>
        <v>40012.2</v>
      </c>
      <c r="L38" s="12"/>
    </row>
    <row r="39" spans="1:24" ht="15">
      <c r="A39" s="12"/>
      <c r="B39" s="12"/>
      <c r="C39" s="12" t="s">
        <v>420</v>
      </c>
      <c r="D39" s="15" t="s">
        <v>421</v>
      </c>
      <c r="E39" s="12"/>
      <c r="F39" s="14">
        <f>Source!BZ28</f>
        <v>122</v>
      </c>
      <c r="G39" s="12"/>
      <c r="H39" s="14">
        <f>X39</f>
        <v>10546.07</v>
      </c>
      <c r="I39" s="12" t="str">
        <f>Source!FV28</f>
        <v>((*0.85))</v>
      </c>
      <c r="J39" s="14">
        <f>Source!AT28</f>
        <v>104</v>
      </c>
      <c r="K39" s="14">
        <f>Source!X28</f>
        <v>165058.11</v>
      </c>
      <c r="L39" s="12"/>
      <c r="X39">
        <f>ROUND((Source!FX28/100)*(ROUND((Source!CT28/IF(Source!BA28&lt;&gt;0,Source!BA28,1)*Source!I28),2)+ROUND((Source!CS28/IF(Source!BS28&lt;&gt;0,Source!BS28,1)*Source!I28),2)),2)</f>
        <v>10546.07</v>
      </c>
    </row>
    <row r="40" spans="1:25" ht="15">
      <c r="A40" s="12"/>
      <c r="B40" s="12"/>
      <c r="C40" s="12" t="s">
        <v>118</v>
      </c>
      <c r="D40" s="15" t="s">
        <v>421</v>
      </c>
      <c r="E40" s="12"/>
      <c r="F40" s="14">
        <f>Source!CA28</f>
        <v>80</v>
      </c>
      <c r="G40" s="12"/>
      <c r="H40" s="14">
        <f>Y40</f>
        <v>6915.46</v>
      </c>
      <c r="I40" s="12" t="str">
        <f>Source!FW28</f>
        <v>((*0.8))</v>
      </c>
      <c r="J40" s="14">
        <f>Source!AU28</f>
        <v>64</v>
      </c>
      <c r="K40" s="14">
        <f>Source!Y28</f>
        <v>101574.22</v>
      </c>
      <c r="L40" s="12"/>
      <c r="Y40">
        <f>ROUND((Source!FY28/100)*(ROUND((Source!CT28/IF(Source!BA28&lt;&gt;0,Source!BA28,1)*Source!I28),2)+ROUND((Source!CS28/IF(Source!BS28&lt;&gt;0,Source!BS28,1)*Source!I28),2)),2)</f>
        <v>6915.46</v>
      </c>
    </row>
    <row r="41" spans="1:12" ht="15">
      <c r="A41" s="32"/>
      <c r="B41" s="32"/>
      <c r="C41" s="32" t="s">
        <v>422</v>
      </c>
      <c r="D41" s="33" t="s">
        <v>423</v>
      </c>
      <c r="E41" s="32">
        <f>Source!AQ28</f>
        <v>43.5</v>
      </c>
      <c r="F41" s="32"/>
      <c r="G41" s="34">
        <f>Source!DI28</f>
      </c>
      <c r="H41" s="32"/>
      <c r="I41" s="32"/>
      <c r="J41" s="32"/>
      <c r="K41" s="32"/>
      <c r="L41" s="35">
        <f>Source!U28</f>
        <v>1000.5</v>
      </c>
    </row>
    <row r="42" spans="1:23" ht="15.75">
      <c r="A42" s="12"/>
      <c r="B42" s="12"/>
      <c r="C42" s="12"/>
      <c r="D42" s="12"/>
      <c r="E42" s="12"/>
      <c r="F42" s="12"/>
      <c r="G42" s="12"/>
      <c r="H42" s="36">
        <f>ROUND((Source!CT28/IF(Source!BA28&lt;&gt;0,Source!BA28,1)*Source!I28),2)+ROUND((Source!CR28/IF(Source!BB28&lt;&gt;0,Source!BB28,1)*Source!I28),2)+ROUND((Source!CQ28/IF(Source!BC28&lt;&gt;0,Source!BC28,1)*Source!I28),2)+H39+H40</f>
        <v>34091.68</v>
      </c>
      <c r="I42" s="37"/>
      <c r="J42" s="37"/>
      <c r="K42" s="36">
        <f>Source!O28+K39+K40</f>
        <v>466434.55999999994</v>
      </c>
      <c r="L42" s="36">
        <f>Source!U28</f>
        <v>1000.5</v>
      </c>
      <c r="M42" s="31">
        <f>H42</f>
        <v>34091.68</v>
      </c>
      <c r="N42">
        <f>ROUND((Source!CT28/IF(Source!BA28&lt;&gt;0,Source!BA28,1)*Source!I28),2)</f>
        <v>8644.32</v>
      </c>
      <c r="O42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34091.6764</v>
      </c>
      <c r="P42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42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42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42">
        <f>IF(Source!BI28=1,Source!O28+Source!X28+Source!Y28,0)</f>
        <v>466434.55999999994</v>
      </c>
      <c r="T42">
        <f>IF(Source!BI28=2,Source!O28+Source!X28+Source!Y28,0)</f>
        <v>0</v>
      </c>
      <c r="U42">
        <f>IF(Source!BI28=3,Source!O28+Source!X28+Source!Y28,0)</f>
        <v>0</v>
      </c>
      <c r="V42">
        <f>IF(Source!BI28=4,Source!O28+Source!X28+Source!Y28,0)</f>
        <v>0</v>
      </c>
      <c r="W42">
        <f>ROUND((Source!CS28/IF(Source!BS28&lt;&gt;0,Source!BS28,1)*Source!I28),2)</f>
        <v>0</v>
      </c>
    </row>
    <row r="43" spans="1:12" ht="120">
      <c r="A43" s="27" t="str">
        <f>Source!E29</f>
        <v>2</v>
      </c>
      <c r="B43" s="27" t="str">
        <f>Source!F29</f>
        <v>46-03-002-1</v>
      </c>
      <c r="C43" s="28" t="str">
        <f>Source!G29</f>
        <v>Сверление кольцевыми алмазными сверлами в железобетонных конструкциях с применением охлаждающей жидкости (воды) горизонтальных отверстий глубиной 200 мм диаметром 20 мм</v>
      </c>
      <c r="D43" s="29" t="str">
        <f>Source!H29</f>
        <v>100 отверстий</v>
      </c>
      <c r="E43" s="12">
        <f>ROUND(Source!I29,6)</f>
        <v>46</v>
      </c>
      <c r="F43" s="14">
        <f>IF(Source!AK29&lt;&gt;0,Source!AK29,Source!AL29+Source!AM29+Source!AO29)</f>
        <v>2389.58</v>
      </c>
      <c r="G43" s="12"/>
      <c r="H43" s="12"/>
      <c r="I43" s="30" t="str">
        <f>IF(Source!BO29&lt;&gt;"",Source!BO29,"")</f>
        <v>46-03-002-1</v>
      </c>
      <c r="J43" s="12"/>
      <c r="K43" s="12"/>
      <c r="L43" s="12"/>
    </row>
    <row r="44" spans="1:12" ht="15">
      <c r="A44" s="12"/>
      <c r="B44" s="12"/>
      <c r="C44" s="12" t="s">
        <v>418</v>
      </c>
      <c r="D44" s="12"/>
      <c r="E44" s="12"/>
      <c r="F44" s="14">
        <f>Source!AO29</f>
        <v>224.15</v>
      </c>
      <c r="G44" s="30">
        <f>Source!DG29</f>
      </c>
      <c r="H44" s="14">
        <f>ROUND((Source!CT29/IF(Source!BA29&lt;&gt;0,Source!BA29,1)*Source!I29),2)</f>
        <v>10310.9</v>
      </c>
      <c r="I44" s="12"/>
      <c r="J44" s="12">
        <f>Source!BA29</f>
        <v>18.36</v>
      </c>
      <c r="K44" s="14">
        <f>Source!S29</f>
        <v>189308.12</v>
      </c>
      <c r="L44" s="12"/>
    </row>
    <row r="45" spans="1:12" ht="15">
      <c r="A45" s="12"/>
      <c r="B45" s="12"/>
      <c r="C45" s="12" t="s">
        <v>102</v>
      </c>
      <c r="D45" s="12"/>
      <c r="E45" s="12"/>
      <c r="F45" s="14">
        <f>Source!AM29</f>
        <v>1023.93</v>
      </c>
      <c r="G45" s="30">
        <f>Source!DE29</f>
      </c>
      <c r="H45" s="14">
        <f>ROUND((Source!CR29/IF(Source!BB29&lt;&gt;0,Source!BB29,1)*Source!I29),2)</f>
        <v>47100.78</v>
      </c>
      <c r="I45" s="12"/>
      <c r="J45" s="12">
        <f>Source!BB29</f>
        <v>6.2</v>
      </c>
      <c r="K45" s="14">
        <f>Source!Q29</f>
        <v>292024.84</v>
      </c>
      <c r="L45" s="12"/>
    </row>
    <row r="46" spans="1:12" ht="15">
      <c r="A46" s="12"/>
      <c r="B46" s="12"/>
      <c r="C46" s="12" t="s">
        <v>424</v>
      </c>
      <c r="D46" s="12"/>
      <c r="E46" s="12"/>
      <c r="F46" s="14">
        <f>Source!AN29</f>
        <v>255.2</v>
      </c>
      <c r="G46" s="30">
        <f>Source!DF29</f>
      </c>
      <c r="H46" s="38">
        <f>ROUND((Source!CS29/IF(Source!BS29&lt;&gt;0,Source!BS29,1)*Source!I29),2)</f>
        <v>11739.2</v>
      </c>
      <c r="I46" s="12"/>
      <c r="J46" s="12">
        <f>Source!BS29</f>
        <v>18.36</v>
      </c>
      <c r="K46" s="38">
        <f>Source!R29</f>
        <v>215531.71</v>
      </c>
      <c r="L46" s="12"/>
    </row>
    <row r="47" spans="1:12" ht="15">
      <c r="A47" s="12"/>
      <c r="B47" s="12"/>
      <c r="C47" s="12" t="s">
        <v>419</v>
      </c>
      <c r="D47" s="12"/>
      <c r="E47" s="12"/>
      <c r="F47" s="14">
        <f>Source!AL29</f>
        <v>1141.5</v>
      </c>
      <c r="G47" s="30">
        <f>Source!DD29</f>
      </c>
      <c r="H47" s="14">
        <f>ROUND((Source!CQ29/IF(Source!BC29&lt;&gt;0,Source!BC29,1)*Source!I29),2)</f>
        <v>52509</v>
      </c>
      <c r="I47" s="12"/>
      <c r="J47" s="12">
        <f>Source!BC29</f>
        <v>2.96</v>
      </c>
      <c r="K47" s="14">
        <f>Source!P29</f>
        <v>155426.64</v>
      </c>
      <c r="L47" s="12"/>
    </row>
    <row r="48" spans="1:24" ht="15">
      <c r="A48" s="12"/>
      <c r="B48" s="12"/>
      <c r="C48" s="12" t="s">
        <v>420</v>
      </c>
      <c r="D48" s="15" t="s">
        <v>421</v>
      </c>
      <c r="E48" s="12"/>
      <c r="F48" s="14">
        <f>Source!BZ29</f>
        <v>110</v>
      </c>
      <c r="G48" s="12"/>
      <c r="H48" s="14">
        <f>X48</f>
        <v>24255.11</v>
      </c>
      <c r="I48" s="12" t="str">
        <f>Source!FV29</f>
        <v>((*0.85))</v>
      </c>
      <c r="J48" s="14">
        <f>Source!AT29</f>
        <v>94</v>
      </c>
      <c r="K48" s="14">
        <f>Source!X29</f>
        <v>380549.44</v>
      </c>
      <c r="L48" s="12"/>
      <c r="X48">
        <f>ROUND((Source!FX29/100)*(ROUND((Source!CT29/IF(Source!BA29&lt;&gt;0,Source!BA29,1)*Source!I29),2)+ROUND((Source!CS29/IF(Source!BS29&lt;&gt;0,Source!BS29,1)*Source!I29),2)),2)</f>
        <v>24255.11</v>
      </c>
    </row>
    <row r="49" spans="1:25" ht="15">
      <c r="A49" s="12"/>
      <c r="B49" s="12"/>
      <c r="C49" s="12" t="s">
        <v>118</v>
      </c>
      <c r="D49" s="15" t="s">
        <v>421</v>
      </c>
      <c r="E49" s="12"/>
      <c r="F49" s="14">
        <f>Source!CA29</f>
        <v>70</v>
      </c>
      <c r="G49" s="12"/>
      <c r="H49" s="14">
        <f>Y49</f>
        <v>15435.07</v>
      </c>
      <c r="I49" s="12" t="str">
        <f>Source!FW29</f>
        <v>((*0.8))</v>
      </c>
      <c r="J49" s="14">
        <f>Source!AU29</f>
        <v>56</v>
      </c>
      <c r="K49" s="14">
        <f>Source!Y29</f>
        <v>226710.3</v>
      </c>
      <c r="L49" s="12"/>
      <c r="Y49">
        <f>ROUND((Source!FY29/100)*(ROUND((Source!CT29/IF(Source!BA29&lt;&gt;0,Source!BA29,1)*Source!I29),2)+ROUND((Source!CS29/IF(Source!BS29&lt;&gt;0,Source!BS29,1)*Source!I29),2)),2)</f>
        <v>15435.07</v>
      </c>
    </row>
    <row r="50" spans="1:12" ht="15">
      <c r="A50" s="32"/>
      <c r="B50" s="32"/>
      <c r="C50" s="32" t="s">
        <v>422</v>
      </c>
      <c r="D50" s="33" t="s">
        <v>423</v>
      </c>
      <c r="E50" s="32">
        <f>Source!AQ29</f>
        <v>23.3</v>
      </c>
      <c r="F50" s="32"/>
      <c r="G50" s="34">
        <f>Source!DI29</f>
      </c>
      <c r="H50" s="32"/>
      <c r="I50" s="32"/>
      <c r="J50" s="32"/>
      <c r="K50" s="32"/>
      <c r="L50" s="35">
        <f>Source!U29</f>
        <v>1071.8</v>
      </c>
    </row>
    <row r="51" spans="1:23" ht="15.75">
      <c r="A51" s="12"/>
      <c r="B51" s="12"/>
      <c r="C51" s="12"/>
      <c r="D51" s="12"/>
      <c r="E51" s="12"/>
      <c r="F51" s="12"/>
      <c r="G51" s="12"/>
      <c r="H51" s="36">
        <f>ROUND((Source!CT29/IF(Source!BA29&lt;&gt;0,Source!BA29,1)*Source!I29),2)+ROUND((Source!CR29/IF(Source!BB29&lt;&gt;0,Source!BB29,1)*Source!I29),2)+ROUND((Source!CQ29/IF(Source!BC29&lt;&gt;0,Source!BC29,1)*Source!I29),2)+H48+H49</f>
        <v>149610.86</v>
      </c>
      <c r="I51" s="37"/>
      <c r="J51" s="37"/>
      <c r="K51" s="36">
        <f>Source!O29+K48+K49</f>
        <v>1244019.34</v>
      </c>
      <c r="L51" s="36">
        <f>Source!U29</f>
        <v>1071.8</v>
      </c>
      <c r="M51" s="31">
        <f>H51</f>
        <v>149610.86</v>
      </c>
      <c r="N51">
        <f>ROUND((Source!CT29/IF(Source!BA29&lt;&gt;0,Source!BA29,1)*Source!I29),2)</f>
        <v>10310.9</v>
      </c>
      <c r="O51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149610.86</v>
      </c>
      <c r="P51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51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51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51">
        <f>IF(Source!BI29=1,Source!O29+Source!X29+Source!Y29,0)</f>
        <v>1244019.34</v>
      </c>
      <c r="T51">
        <f>IF(Source!BI29=2,Source!O29+Source!X29+Source!Y29,0)</f>
        <v>0</v>
      </c>
      <c r="U51">
        <f>IF(Source!BI29=3,Source!O29+Source!X29+Source!Y29,0)</f>
        <v>0</v>
      </c>
      <c r="V51">
        <f>IF(Source!BI29=4,Source!O29+Source!X29+Source!Y29,0)</f>
        <v>0</v>
      </c>
      <c r="W51">
        <f>ROUND((Source!CS29/IF(Source!BS29&lt;&gt;0,Source!BS29,1)*Source!I29),2)</f>
        <v>11739.2</v>
      </c>
    </row>
    <row r="52" spans="1:12" ht="45">
      <c r="A52" s="27" t="str">
        <f>Source!E30</f>
        <v>3</v>
      </c>
      <c r="B52" s="27" t="str">
        <f>Source!F30</f>
        <v>09-04-006-5</v>
      </c>
      <c r="C52" s="28" t="str">
        <f>Source!G30</f>
        <v>Монтаж горизонтальных и вертикальных направляющих на саморезы</v>
      </c>
      <c r="D52" s="29" t="str">
        <f>Source!H30</f>
        <v>100 м2</v>
      </c>
      <c r="E52" s="12">
        <f>ROUND(Source!I30,6)</f>
        <v>23</v>
      </c>
      <c r="F52" s="14">
        <f>IF(Source!AK30&lt;&gt;0,Source!AK30,Source!AL30+Source!AM30+Source!AO30)</f>
        <v>4275.03</v>
      </c>
      <c r="G52" s="12"/>
      <c r="H52" s="12"/>
      <c r="I52" s="30" t="str">
        <f>IF(Source!BO30&lt;&gt;"",Source!BO30,"")</f>
        <v>09-04-006-5</v>
      </c>
      <c r="J52" s="12"/>
      <c r="K52" s="12"/>
      <c r="L52" s="12"/>
    </row>
    <row r="53" spans="1:12" ht="15">
      <c r="A53" s="12"/>
      <c r="B53" s="12"/>
      <c r="C53" s="12" t="s">
        <v>418</v>
      </c>
      <c r="D53" s="12"/>
      <c r="E53" s="12"/>
      <c r="F53" s="14">
        <f>Source!AO30</f>
        <v>1219.01</v>
      </c>
      <c r="G53" s="30">
        <f>Source!DG30</f>
      </c>
      <c r="H53" s="14">
        <f>ROUND((Source!CT30/IF(Source!BA30&lt;&gt;0,Source!BA30,1)*Source!I30),2)</f>
        <v>28037.23</v>
      </c>
      <c r="I53" s="12"/>
      <c r="J53" s="12">
        <f>Source!BA30</f>
        <v>18.36</v>
      </c>
      <c r="K53" s="14">
        <f>Source!S30</f>
        <v>514763.54</v>
      </c>
      <c r="L53" s="12"/>
    </row>
    <row r="54" spans="1:12" ht="15">
      <c r="A54" s="12"/>
      <c r="B54" s="12"/>
      <c r="C54" s="12" t="s">
        <v>102</v>
      </c>
      <c r="D54" s="12"/>
      <c r="E54" s="12"/>
      <c r="F54" s="14">
        <f>Source!AM30</f>
        <v>1630</v>
      </c>
      <c r="G54" s="30">
        <f>Source!DE30</f>
      </c>
      <c r="H54" s="14">
        <f>ROUND((Source!CR30/IF(Source!BB30&lt;&gt;0,Source!BB30,1)*Source!I30),2)</f>
        <v>37490</v>
      </c>
      <c r="I54" s="12"/>
      <c r="J54" s="12">
        <f>Source!BB30</f>
        <v>7.25</v>
      </c>
      <c r="K54" s="14">
        <f>Source!Q30</f>
        <v>271802.5</v>
      </c>
      <c r="L54" s="12"/>
    </row>
    <row r="55" spans="1:12" ht="15">
      <c r="A55" s="12"/>
      <c r="B55" s="12"/>
      <c r="C55" s="12" t="s">
        <v>424</v>
      </c>
      <c r="D55" s="12"/>
      <c r="E55" s="12"/>
      <c r="F55" s="14">
        <f>Source!AN30</f>
        <v>158.34</v>
      </c>
      <c r="G55" s="30">
        <f>Source!DF30</f>
      </c>
      <c r="H55" s="38">
        <f>ROUND((Source!CS30/IF(Source!BS30&lt;&gt;0,Source!BS30,1)*Source!I30),2)</f>
        <v>3641.82</v>
      </c>
      <c r="I55" s="12"/>
      <c r="J55" s="12">
        <f>Source!BS30</f>
        <v>18.36</v>
      </c>
      <c r="K55" s="38">
        <f>Source!R30</f>
        <v>66863.82</v>
      </c>
      <c r="L55" s="12"/>
    </row>
    <row r="56" spans="1:12" ht="15">
      <c r="A56" s="12"/>
      <c r="B56" s="12"/>
      <c r="C56" s="12" t="s">
        <v>419</v>
      </c>
      <c r="D56" s="12"/>
      <c r="E56" s="12"/>
      <c r="F56" s="14">
        <f>Source!AL30</f>
        <v>1426.02</v>
      </c>
      <c r="G56" s="30">
        <f>Source!DD30</f>
      </c>
      <c r="H56" s="14">
        <f>ROUND((Source!CQ30/IF(Source!BC30&lt;&gt;0,Source!BC30,1)*Source!I30),2)</f>
        <v>32798.46</v>
      </c>
      <c r="I56" s="12"/>
      <c r="J56" s="12">
        <f>Source!BC30</f>
        <v>2.31</v>
      </c>
      <c r="K56" s="14">
        <f>Source!P30</f>
        <v>75764.44</v>
      </c>
      <c r="L56" s="12"/>
    </row>
    <row r="57" spans="1:24" ht="15">
      <c r="A57" s="12"/>
      <c r="B57" s="12"/>
      <c r="C57" s="12" t="s">
        <v>420</v>
      </c>
      <c r="D57" s="15" t="s">
        <v>421</v>
      </c>
      <c r="E57" s="12"/>
      <c r="F57" s="14">
        <f>Source!BZ30</f>
        <v>90</v>
      </c>
      <c r="G57" s="12"/>
      <c r="H57" s="14">
        <f>X57</f>
        <v>28511.15</v>
      </c>
      <c r="I57" s="12" t="str">
        <f>Source!FV30</f>
        <v>((*0.85))</v>
      </c>
      <c r="J57" s="14">
        <f>Source!AT30</f>
        <v>77</v>
      </c>
      <c r="K57" s="14">
        <f>Source!X30</f>
        <v>447853.07</v>
      </c>
      <c r="L57" s="12"/>
      <c r="X57">
        <f>ROUND((Source!FX30/100)*(ROUND((Source!CT30/IF(Source!BA30&lt;&gt;0,Source!BA30,1)*Source!I30),2)+ROUND((Source!CS30/IF(Source!BS30&lt;&gt;0,Source!BS30,1)*Source!I30),2)),2)</f>
        <v>28511.15</v>
      </c>
    </row>
    <row r="58" spans="1:25" ht="15">
      <c r="A58" s="12"/>
      <c r="B58" s="12"/>
      <c r="C58" s="12" t="s">
        <v>118</v>
      </c>
      <c r="D58" s="15" t="s">
        <v>421</v>
      </c>
      <c r="E58" s="12"/>
      <c r="F58" s="14">
        <f>Source!CA30</f>
        <v>85</v>
      </c>
      <c r="G58" s="12"/>
      <c r="H58" s="14">
        <f>Y58</f>
        <v>26927.19</v>
      </c>
      <c r="I58" s="12" t="str">
        <f>Source!FW30</f>
        <v>((*0.8))</v>
      </c>
      <c r="J58" s="14">
        <f>Source!AU30</f>
        <v>68</v>
      </c>
      <c r="K58" s="14">
        <f>Source!Y30</f>
        <v>395506.6</v>
      </c>
      <c r="L58" s="12"/>
      <c r="Y58">
        <f>ROUND((Source!FY30/100)*(ROUND((Source!CT30/IF(Source!BA30&lt;&gt;0,Source!BA30,1)*Source!I30),2)+ROUND((Source!CS30/IF(Source!BS30&lt;&gt;0,Source!BS30,1)*Source!I30),2)),2)</f>
        <v>26927.19</v>
      </c>
    </row>
    <row r="59" spans="1:12" ht="15">
      <c r="A59" s="32"/>
      <c r="B59" s="32"/>
      <c r="C59" s="32" t="s">
        <v>422</v>
      </c>
      <c r="D59" s="33" t="s">
        <v>423</v>
      </c>
      <c r="E59" s="32">
        <f>Source!AQ30</f>
        <v>134.4</v>
      </c>
      <c r="F59" s="32"/>
      <c r="G59" s="34">
        <f>Source!DI30</f>
      </c>
      <c r="H59" s="32"/>
      <c r="I59" s="32"/>
      <c r="J59" s="32"/>
      <c r="K59" s="32"/>
      <c r="L59" s="35">
        <f>Source!U30</f>
        <v>3091.2000000000003</v>
      </c>
    </row>
    <row r="60" spans="1:23" ht="15.75">
      <c r="A60" s="12"/>
      <c r="B60" s="12"/>
      <c r="C60" s="12"/>
      <c r="D60" s="12"/>
      <c r="E60" s="12"/>
      <c r="F60" s="12"/>
      <c r="G60" s="12"/>
      <c r="H60" s="36">
        <f>ROUND((Source!CT30/IF(Source!BA30&lt;&gt;0,Source!BA30,1)*Source!I30),2)+ROUND((Source!CR30/IF(Source!BB30&lt;&gt;0,Source!BB30,1)*Source!I30),2)+ROUND((Source!CQ30/IF(Source!BC30&lt;&gt;0,Source!BC30,1)*Source!I30),2)+H57+H58</f>
        <v>153764.03</v>
      </c>
      <c r="I60" s="37"/>
      <c r="J60" s="37"/>
      <c r="K60" s="36">
        <f>Source!O30+K57+K58</f>
        <v>1705690.15</v>
      </c>
      <c r="L60" s="36">
        <f>Source!U30</f>
        <v>3091.2000000000003</v>
      </c>
      <c r="M60" s="31">
        <f>H60</f>
        <v>153764.03</v>
      </c>
      <c r="N60">
        <f>ROUND((Source!CT30/IF(Source!BA30&lt;&gt;0,Source!BA30,1)*Source!I30),2)</f>
        <v>28037.23</v>
      </c>
      <c r="O60">
        <f>IF(Source!BI30=1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153764.0275</v>
      </c>
      <c r="P60">
        <f>IF(Source!BI30=2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Q60">
        <f>IF(Source!BI30=3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R60">
        <f>IF(Source!BI30=4,((((Source!CT30/IF(Source!BA30&lt;&gt;0,Source!BA30,1)*Source!I30)+(Source!CR30/IF(Source!BB30&lt;&gt;0,Source!BB30,1)*Source!I30)+(Source!CQ30/IF(Source!BC30&lt;&gt;0,Source!BC30,1)*Source!I30))+((Source!FX30/100)*((Source!CT30/IF(Source!BA30&lt;&gt;0,Source!BA30,1)*Source!I30)+(Source!CS30/IF(Source!BS30&lt;&gt;0,Source!BS30,1)*Source!I30)))+((Source!FY30/100)*((Source!CT30/IF(Source!BA30&lt;&gt;0,Source!BA30,1)*Source!I30)+(Source!CS30/IF(Source!BS30&lt;&gt;0,Source!BS30,1)*Source!I30))))),0)</f>
        <v>0</v>
      </c>
      <c r="S60">
        <f>IF(Source!BI30=1,Source!O30+Source!X30+Source!Y30,0)</f>
        <v>1705690.15</v>
      </c>
      <c r="T60">
        <f>IF(Source!BI30=2,Source!O30+Source!X30+Source!Y30,0)</f>
        <v>0</v>
      </c>
      <c r="U60">
        <f>IF(Source!BI30=3,Source!O30+Source!X30+Source!Y30,0)</f>
        <v>0</v>
      </c>
      <c r="V60">
        <f>IF(Source!BI30=4,Source!O30+Source!X30+Source!Y30,0)</f>
        <v>0</v>
      </c>
      <c r="W60">
        <f>ROUND((Source!CS30/IF(Source!BS30&lt;&gt;0,Source!BS30,1)*Source!I30),2)</f>
        <v>3641.82</v>
      </c>
    </row>
    <row r="61" spans="1:12" ht="30">
      <c r="A61" s="27" t="str">
        <f>Source!E31</f>
        <v>4</v>
      </c>
      <c r="B61" s="27" t="str">
        <f>Source!F31</f>
        <v>26-01-039-1</v>
      </c>
      <c r="C61" s="28" t="str">
        <f>Source!G31</f>
        <v>Монтаж утеплителя</v>
      </c>
      <c r="D61" s="29" t="str">
        <f>Source!H31</f>
        <v>1 м3</v>
      </c>
      <c r="E61" s="12">
        <f>ROUND(Source!I31,6)</f>
        <v>276</v>
      </c>
      <c r="F61" s="14">
        <f>IF(Source!AK31&lt;&gt;0,Source!AK31,Source!AL31+Source!AM31+Source!AO31)</f>
        <v>1722.72</v>
      </c>
      <c r="G61" s="12"/>
      <c r="H61" s="12"/>
      <c r="I61" s="30" t="str">
        <f>IF(Source!BO31&lt;&gt;"",Source!BO31,"")</f>
        <v>26-01-039-1</v>
      </c>
      <c r="J61" s="12"/>
      <c r="K61" s="12"/>
      <c r="L61" s="12"/>
    </row>
    <row r="62" spans="1:12" ht="15">
      <c r="A62" s="12"/>
      <c r="B62" s="12"/>
      <c r="C62" s="12" t="s">
        <v>418</v>
      </c>
      <c r="D62" s="12"/>
      <c r="E62" s="12"/>
      <c r="F62" s="14">
        <f>Source!AO31</f>
        <v>98.29</v>
      </c>
      <c r="G62" s="30">
        <f>Source!DG31</f>
      </c>
      <c r="H62" s="14">
        <f>ROUND((Source!CT31/IF(Source!BA31&lt;&gt;0,Source!BA31,1)*Source!I31),2)</f>
        <v>27128.04</v>
      </c>
      <c r="I62" s="12"/>
      <c r="J62" s="12">
        <f>Source!BA31</f>
        <v>18.36</v>
      </c>
      <c r="K62" s="14">
        <f>Source!S31</f>
        <v>498070.81</v>
      </c>
      <c r="L62" s="12"/>
    </row>
    <row r="63" spans="1:12" ht="15">
      <c r="A63" s="12"/>
      <c r="B63" s="12"/>
      <c r="C63" s="12" t="s">
        <v>102</v>
      </c>
      <c r="D63" s="12"/>
      <c r="E63" s="12"/>
      <c r="F63" s="14">
        <f>Source!AM31</f>
        <v>57.3</v>
      </c>
      <c r="G63" s="30">
        <f>Source!DE31</f>
      </c>
      <c r="H63" s="14">
        <f>ROUND((Source!CR31/IF(Source!BB31&lt;&gt;0,Source!BB31,1)*Source!I31),2)</f>
        <v>15814.8</v>
      </c>
      <c r="I63" s="12"/>
      <c r="J63" s="12">
        <f>Source!BB31</f>
        <v>7.46</v>
      </c>
      <c r="K63" s="14">
        <f>Source!Q31</f>
        <v>117978.41</v>
      </c>
      <c r="L63" s="12"/>
    </row>
    <row r="64" spans="1:12" ht="15">
      <c r="A64" s="12"/>
      <c r="B64" s="12"/>
      <c r="C64" s="12" t="s">
        <v>419</v>
      </c>
      <c r="D64" s="12"/>
      <c r="E64" s="12"/>
      <c r="F64" s="14">
        <f>Source!AL31</f>
        <v>1567.13</v>
      </c>
      <c r="G64" s="30">
        <f>Source!DD31</f>
      </c>
      <c r="H64" s="14">
        <f>ROUND((Source!CQ31/IF(Source!BC31&lt;&gt;0,Source!BC31,1)*Source!I31),2)</f>
        <v>432527.88</v>
      </c>
      <c r="I64" s="12"/>
      <c r="J64" s="12">
        <f>Source!BC31</f>
        <v>8.24</v>
      </c>
      <c r="K64" s="14">
        <f>Source!P31</f>
        <v>3564029.73</v>
      </c>
      <c r="L64" s="12"/>
    </row>
    <row r="65" spans="1:24" ht="15">
      <c r="A65" s="12"/>
      <c r="B65" s="12"/>
      <c r="C65" s="12" t="s">
        <v>420</v>
      </c>
      <c r="D65" s="15" t="s">
        <v>421</v>
      </c>
      <c r="E65" s="12"/>
      <c r="F65" s="14">
        <f>Source!BZ31</f>
        <v>100</v>
      </c>
      <c r="G65" s="12"/>
      <c r="H65" s="14">
        <f>X65</f>
        <v>27128.04</v>
      </c>
      <c r="I65" s="12" t="str">
        <f>Source!FV31</f>
        <v>((*0.85))</v>
      </c>
      <c r="J65" s="14">
        <f>Source!AT31</f>
        <v>85</v>
      </c>
      <c r="K65" s="14">
        <f>Source!X31</f>
        <v>423360.19</v>
      </c>
      <c r="L65" s="12"/>
      <c r="X65">
        <f>ROUND((Source!FX31/100)*(ROUND((Source!CT31/IF(Source!BA31&lt;&gt;0,Source!BA31,1)*Source!I31),2)+ROUND((Source!CS31/IF(Source!BS31&lt;&gt;0,Source!BS31,1)*Source!I31),2)),2)</f>
        <v>27128.04</v>
      </c>
    </row>
    <row r="66" spans="1:25" ht="15">
      <c r="A66" s="12"/>
      <c r="B66" s="12"/>
      <c r="C66" s="12" t="s">
        <v>118</v>
      </c>
      <c r="D66" s="15" t="s">
        <v>421</v>
      </c>
      <c r="E66" s="12"/>
      <c r="F66" s="14">
        <f>Source!CA31</f>
        <v>70</v>
      </c>
      <c r="G66" s="12"/>
      <c r="H66" s="14">
        <f>Y66</f>
        <v>18989.63</v>
      </c>
      <c r="I66" s="12" t="str">
        <f>Source!FW31</f>
        <v>((*0.8))</v>
      </c>
      <c r="J66" s="14">
        <f>Source!AU31</f>
        <v>56</v>
      </c>
      <c r="K66" s="14">
        <f>Source!Y31</f>
        <v>278919.65</v>
      </c>
      <c r="L66" s="12"/>
      <c r="Y66">
        <f>ROUND((Source!FY31/100)*(ROUND((Source!CT31/IF(Source!BA31&lt;&gt;0,Source!BA31,1)*Source!I31),2)+ROUND((Source!CS31/IF(Source!BS31&lt;&gt;0,Source!BS31,1)*Source!I31),2)),2)</f>
        <v>18989.63</v>
      </c>
    </row>
    <row r="67" spans="1:12" ht="15">
      <c r="A67" s="32"/>
      <c r="B67" s="32"/>
      <c r="C67" s="32" t="s">
        <v>422</v>
      </c>
      <c r="D67" s="33" t="s">
        <v>423</v>
      </c>
      <c r="E67" s="32">
        <f>Source!AQ31</f>
        <v>10.58</v>
      </c>
      <c r="F67" s="32"/>
      <c r="G67" s="34">
        <f>Source!DI31</f>
      </c>
      <c r="H67" s="32"/>
      <c r="I67" s="32"/>
      <c r="J67" s="32"/>
      <c r="K67" s="32"/>
      <c r="L67" s="35">
        <f>Source!U31</f>
        <v>2920.08</v>
      </c>
    </row>
    <row r="68" spans="1:23" ht="15.75">
      <c r="A68" s="12"/>
      <c r="B68" s="12"/>
      <c r="C68" s="12"/>
      <c r="D68" s="12"/>
      <c r="E68" s="12"/>
      <c r="F68" s="12"/>
      <c r="G68" s="12"/>
      <c r="H68" s="36">
        <f>ROUND((Source!CT31/IF(Source!BA31&lt;&gt;0,Source!BA31,1)*Source!I31),2)+ROUND((Source!CR31/IF(Source!BB31&lt;&gt;0,Source!BB31,1)*Source!I31),2)+ROUND((Source!CQ31/IF(Source!BC31&lt;&gt;0,Source!BC31,1)*Source!I31),2)+H65+H66</f>
        <v>521588.38999999996</v>
      </c>
      <c r="I68" s="37"/>
      <c r="J68" s="37"/>
      <c r="K68" s="36">
        <f>Source!O31+K65+K66</f>
        <v>4882358.790000001</v>
      </c>
      <c r="L68" s="36">
        <f>Source!U31</f>
        <v>2920.08</v>
      </c>
      <c r="M68" s="31">
        <f>H68</f>
        <v>521588.38999999996</v>
      </c>
      <c r="N68">
        <f>ROUND((Source!CT31/IF(Source!BA31&lt;&gt;0,Source!BA31,1)*Source!I31),2)</f>
        <v>27128.04</v>
      </c>
      <c r="O68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521588.388</v>
      </c>
      <c r="P68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68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68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68">
        <f>IF(Source!BI31=1,Source!O31+Source!X31+Source!Y31,0)</f>
        <v>4882358.790000001</v>
      </c>
      <c r="T68">
        <f>IF(Source!BI31=2,Source!O31+Source!X31+Source!Y31,0)</f>
        <v>0</v>
      </c>
      <c r="U68">
        <f>IF(Source!BI31=3,Source!O31+Source!X31+Source!Y31,0)</f>
        <v>0</v>
      </c>
      <c r="V68">
        <f>IF(Source!BI31=4,Source!O31+Source!X31+Source!Y31,0)</f>
        <v>0</v>
      </c>
      <c r="W68">
        <f>ROUND((Source!CS31/IF(Source!BS31&lt;&gt;0,Source!BS31,1)*Source!I31),2)</f>
        <v>0</v>
      </c>
    </row>
    <row r="69" spans="1:12" ht="30">
      <c r="A69" s="27" t="str">
        <f>Source!E32</f>
        <v>5</v>
      </c>
      <c r="B69" s="27" t="str">
        <f>Source!F32</f>
        <v>26-01-054-1</v>
      </c>
      <c r="C69" s="28" t="str">
        <f>Source!G32</f>
        <v>Устройство изоляции</v>
      </c>
      <c r="D69" s="29" t="str">
        <f>Source!H32</f>
        <v>100 м2</v>
      </c>
      <c r="E69" s="12">
        <f>ROUND(Source!I32,6)</f>
        <v>23</v>
      </c>
      <c r="F69" s="14">
        <f>IF(Source!AK32&lt;&gt;0,Source!AK32,Source!AL32+Source!AM32+Source!AO32)</f>
        <v>1732.01</v>
      </c>
      <c r="G69" s="12"/>
      <c r="H69" s="12"/>
      <c r="I69" s="30" t="str">
        <f>IF(Source!BO32&lt;&gt;"",Source!BO32,"")</f>
        <v>26-01-054-1</v>
      </c>
      <c r="J69" s="12"/>
      <c r="K69" s="12"/>
      <c r="L69" s="12"/>
    </row>
    <row r="70" spans="1:12" ht="15">
      <c r="A70" s="12"/>
      <c r="B70" s="12"/>
      <c r="C70" s="12" t="s">
        <v>418</v>
      </c>
      <c r="D70" s="12"/>
      <c r="E70" s="12"/>
      <c r="F70" s="14">
        <f>Source!AO32</f>
        <v>276.31</v>
      </c>
      <c r="G70" s="30">
        <f>Source!DG32</f>
      </c>
      <c r="H70" s="14">
        <f>ROUND((Source!CT32/IF(Source!BA32&lt;&gt;0,Source!BA32,1)*Source!I32),2)</f>
        <v>6355.13</v>
      </c>
      <c r="I70" s="12"/>
      <c r="J70" s="12">
        <f>Source!BA32</f>
        <v>18.36</v>
      </c>
      <c r="K70" s="14">
        <f>Source!S32</f>
        <v>116680.19</v>
      </c>
      <c r="L70" s="12"/>
    </row>
    <row r="71" spans="1:12" ht="15">
      <c r="A71" s="12"/>
      <c r="B71" s="12"/>
      <c r="C71" s="12" t="s">
        <v>102</v>
      </c>
      <c r="D71" s="12"/>
      <c r="E71" s="12"/>
      <c r="F71" s="14">
        <f>Source!AM32</f>
        <v>50.59</v>
      </c>
      <c r="G71" s="30">
        <f>Source!DE32</f>
      </c>
      <c r="H71" s="14">
        <f>ROUND((Source!CR32/IF(Source!BB32&lt;&gt;0,Source!BB32,1)*Source!I32),2)</f>
        <v>1163.57</v>
      </c>
      <c r="I71" s="12"/>
      <c r="J71" s="12">
        <f>Source!BB32</f>
        <v>7.16</v>
      </c>
      <c r="K71" s="14">
        <f>Source!Q32</f>
        <v>8331.16</v>
      </c>
      <c r="L71" s="12"/>
    </row>
    <row r="72" spans="1:12" ht="15">
      <c r="A72" s="12"/>
      <c r="B72" s="12"/>
      <c r="C72" s="12" t="s">
        <v>419</v>
      </c>
      <c r="D72" s="12"/>
      <c r="E72" s="12"/>
      <c r="F72" s="14">
        <f>Source!AL32</f>
        <v>1405.11</v>
      </c>
      <c r="G72" s="30">
        <f>Source!DD32</f>
      </c>
      <c r="H72" s="14">
        <f>ROUND((Source!CQ32/IF(Source!BC32&lt;&gt;0,Source!BC32,1)*Source!I32),2)</f>
        <v>32317.53</v>
      </c>
      <c r="I72" s="12"/>
      <c r="J72" s="12">
        <f>Source!BC32</f>
        <v>6.8</v>
      </c>
      <c r="K72" s="14">
        <f>Source!P32</f>
        <v>219759.2</v>
      </c>
      <c r="L72" s="12"/>
    </row>
    <row r="73" spans="1:24" ht="15">
      <c r="A73" s="12"/>
      <c r="B73" s="12"/>
      <c r="C73" s="12" t="s">
        <v>420</v>
      </c>
      <c r="D73" s="15" t="s">
        <v>421</v>
      </c>
      <c r="E73" s="12"/>
      <c r="F73" s="14">
        <f>Source!BZ32</f>
        <v>100</v>
      </c>
      <c r="G73" s="12"/>
      <c r="H73" s="14">
        <f>X73</f>
        <v>6355.13</v>
      </c>
      <c r="I73" s="12" t="str">
        <f>Source!FV32</f>
        <v>((*0.85))</v>
      </c>
      <c r="J73" s="14">
        <f>Source!AT32</f>
        <v>85</v>
      </c>
      <c r="K73" s="14">
        <f>Source!X32</f>
        <v>99178.16</v>
      </c>
      <c r="L73" s="12"/>
      <c r="X73">
        <f>ROUND((Source!FX32/100)*(ROUND((Source!CT32/IF(Source!BA32&lt;&gt;0,Source!BA32,1)*Source!I32),2)+ROUND((Source!CS32/IF(Source!BS32&lt;&gt;0,Source!BS32,1)*Source!I32),2)),2)</f>
        <v>6355.13</v>
      </c>
    </row>
    <row r="74" spans="1:25" ht="15">
      <c r="A74" s="12"/>
      <c r="B74" s="12"/>
      <c r="C74" s="12" t="s">
        <v>118</v>
      </c>
      <c r="D74" s="15" t="s">
        <v>421</v>
      </c>
      <c r="E74" s="12"/>
      <c r="F74" s="14">
        <f>Source!CA32</f>
        <v>70</v>
      </c>
      <c r="G74" s="12"/>
      <c r="H74" s="14">
        <f>Y74</f>
        <v>4448.59</v>
      </c>
      <c r="I74" s="12" t="str">
        <f>Source!FW32</f>
        <v>((*0.8))</v>
      </c>
      <c r="J74" s="14">
        <f>Source!AU32</f>
        <v>56</v>
      </c>
      <c r="K74" s="14">
        <f>Source!Y32</f>
        <v>65340.91</v>
      </c>
      <c r="L74" s="12"/>
      <c r="Y74">
        <f>ROUND((Source!FY32/100)*(ROUND((Source!CT32/IF(Source!BA32&lt;&gt;0,Source!BA32,1)*Source!I32),2)+ROUND((Source!CS32/IF(Source!BS32&lt;&gt;0,Source!BS32,1)*Source!I32),2)),2)</f>
        <v>4448.59</v>
      </c>
    </row>
    <row r="75" spans="1:12" ht="15">
      <c r="A75" s="32"/>
      <c r="B75" s="32"/>
      <c r="C75" s="32" t="s">
        <v>422</v>
      </c>
      <c r="D75" s="33" t="s">
        <v>423</v>
      </c>
      <c r="E75" s="32">
        <f>Source!AQ32</f>
        <v>31.98</v>
      </c>
      <c r="F75" s="32"/>
      <c r="G75" s="34">
        <f>Source!DI32</f>
      </c>
      <c r="H75" s="32"/>
      <c r="I75" s="32"/>
      <c r="J75" s="32"/>
      <c r="K75" s="32"/>
      <c r="L75" s="35">
        <f>Source!U32</f>
        <v>735.54</v>
      </c>
    </row>
    <row r="76" spans="1:23" ht="15.75">
      <c r="A76" s="12"/>
      <c r="B76" s="12"/>
      <c r="C76" s="12"/>
      <c r="D76" s="12"/>
      <c r="E76" s="12"/>
      <c r="F76" s="12"/>
      <c r="G76" s="12"/>
      <c r="H76" s="36">
        <f>ROUND((Source!CT32/IF(Source!BA32&lt;&gt;0,Source!BA32,1)*Source!I32),2)+ROUND((Source!CR32/IF(Source!BB32&lt;&gt;0,Source!BB32,1)*Source!I32),2)+ROUND((Source!CQ32/IF(Source!BC32&lt;&gt;0,Source!BC32,1)*Source!I32),2)+H73+H74</f>
        <v>50639.95</v>
      </c>
      <c r="I76" s="37"/>
      <c r="J76" s="37"/>
      <c r="K76" s="36">
        <f>Source!O32+K73+K74</f>
        <v>509289.62</v>
      </c>
      <c r="L76" s="36">
        <f>Source!U32</f>
        <v>735.54</v>
      </c>
      <c r="M76" s="31">
        <f>H76</f>
        <v>50639.95</v>
      </c>
      <c r="N76">
        <f>ROUND((Source!CT32/IF(Source!BA32&lt;&gt;0,Source!BA32,1)*Source!I32),2)</f>
        <v>6355.13</v>
      </c>
      <c r="O76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50639.950999999994</v>
      </c>
      <c r="P76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76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76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S76">
        <f>IF(Source!BI32=1,Source!O32+Source!X32+Source!Y32,0)</f>
        <v>509289.62</v>
      </c>
      <c r="T76">
        <f>IF(Source!BI32=2,Source!O32+Source!X32+Source!Y32,0)</f>
        <v>0</v>
      </c>
      <c r="U76">
        <f>IF(Source!BI32=3,Source!O32+Source!X32+Source!Y32,0)</f>
        <v>0</v>
      </c>
      <c r="V76">
        <f>IF(Source!BI32=4,Source!O32+Source!X32+Source!Y32,0)</f>
        <v>0</v>
      </c>
      <c r="W76">
        <f>ROUND((Source!CS32/IF(Source!BS32&lt;&gt;0,Source!BS32,1)*Source!I32),2)</f>
        <v>0</v>
      </c>
    </row>
    <row r="77" spans="1:12" ht="30">
      <c r="A77" s="27" t="str">
        <f>Source!E33</f>
        <v>6</v>
      </c>
      <c r="B77" s="27" t="str">
        <f>Source!F33</f>
        <v>15-01-064-1</v>
      </c>
      <c r="C77" s="28" t="str">
        <f>Source!G33</f>
        <v>Облицовка стен фасадов зданий керамогранитом</v>
      </c>
      <c r="D77" s="29" t="str">
        <f>Source!H33</f>
        <v>100 м2</v>
      </c>
      <c r="E77" s="12">
        <f>ROUND(Source!I33,6)</f>
        <v>23</v>
      </c>
      <c r="F77" s="14">
        <f>IF(Source!AK33&lt;&gt;0,Source!AK33,Source!AL33+Source!AM33+Source!AO33)</f>
        <v>32859.31</v>
      </c>
      <c r="G77" s="12"/>
      <c r="H77" s="12"/>
      <c r="I77" s="30" t="str">
        <f>IF(Source!BO33&lt;&gt;"",Source!BO33,"")</f>
        <v>15-01-064-1</v>
      </c>
      <c r="J77" s="12"/>
      <c r="K77" s="12"/>
      <c r="L77" s="12"/>
    </row>
    <row r="78" spans="1:12" ht="15">
      <c r="A78" s="12"/>
      <c r="B78" s="12"/>
      <c r="C78" s="12" t="s">
        <v>418</v>
      </c>
      <c r="D78" s="12"/>
      <c r="E78" s="12"/>
      <c r="F78" s="14">
        <f>Source!AO33</f>
        <v>2597.4</v>
      </c>
      <c r="G78" s="30">
        <f>Source!DG33</f>
      </c>
      <c r="H78" s="14">
        <f>ROUND((Source!CT33/IF(Source!BA33&lt;&gt;0,Source!BA33,1)*Source!I33),2)</f>
        <v>59740.2</v>
      </c>
      <c r="I78" s="12"/>
      <c r="J78" s="12">
        <f>Source!BA33</f>
        <v>18.36</v>
      </c>
      <c r="K78" s="14">
        <f>Source!S33</f>
        <v>1096830.07</v>
      </c>
      <c r="L78" s="12"/>
    </row>
    <row r="79" spans="1:12" ht="15">
      <c r="A79" s="12"/>
      <c r="B79" s="12"/>
      <c r="C79" s="12" t="s">
        <v>102</v>
      </c>
      <c r="D79" s="12"/>
      <c r="E79" s="12"/>
      <c r="F79" s="14">
        <f>Source!AM33</f>
        <v>96.28</v>
      </c>
      <c r="G79" s="30">
        <f>Source!DE33</f>
      </c>
      <c r="H79" s="14">
        <f>ROUND((Source!CR33/IF(Source!BB33&lt;&gt;0,Source!BB33,1)*Source!I33),2)</f>
        <v>2214.44</v>
      </c>
      <c r="I79" s="12"/>
      <c r="J79" s="12">
        <f>Source!BB33</f>
        <v>8.93</v>
      </c>
      <c r="K79" s="14">
        <f>Source!Q33</f>
        <v>19774.95</v>
      </c>
      <c r="L79" s="12"/>
    </row>
    <row r="80" spans="1:12" ht="15">
      <c r="A80" s="12"/>
      <c r="B80" s="12"/>
      <c r="C80" s="12" t="s">
        <v>424</v>
      </c>
      <c r="D80" s="12"/>
      <c r="E80" s="12"/>
      <c r="F80" s="14">
        <f>Source!AN33</f>
        <v>5.34</v>
      </c>
      <c r="G80" s="30">
        <f>Source!DF33</f>
      </c>
      <c r="H80" s="38">
        <f>ROUND((Source!CS33/IF(Source!BS33&lt;&gt;0,Source!BS33,1)*Source!I33),2)</f>
        <v>122.82</v>
      </c>
      <c r="I80" s="12"/>
      <c r="J80" s="12">
        <f>Source!BS33</f>
        <v>18.36</v>
      </c>
      <c r="K80" s="38">
        <f>Source!R33</f>
        <v>2254.98</v>
      </c>
      <c r="L80" s="12"/>
    </row>
    <row r="81" spans="1:12" ht="15">
      <c r="A81" s="12"/>
      <c r="B81" s="12"/>
      <c r="C81" s="12" t="s">
        <v>419</v>
      </c>
      <c r="D81" s="12"/>
      <c r="E81" s="12"/>
      <c r="F81" s="14">
        <f>Source!AL33</f>
        <v>30165.63</v>
      </c>
      <c r="G81" s="30">
        <f>Source!DD33</f>
      </c>
      <c r="H81" s="14">
        <f>ROUND((Source!CQ33/IF(Source!BC33&lt;&gt;0,Source!BC33,1)*Source!I33),2)</f>
        <v>693809.49</v>
      </c>
      <c r="I81" s="12"/>
      <c r="J81" s="12">
        <f>Source!BC33</f>
        <v>4.52</v>
      </c>
      <c r="K81" s="14">
        <f>Source!P33</f>
        <v>3136018.89</v>
      </c>
      <c r="L81" s="12"/>
    </row>
    <row r="82" spans="1:24" ht="15">
      <c r="A82" s="12"/>
      <c r="B82" s="12"/>
      <c r="C82" s="12" t="s">
        <v>420</v>
      </c>
      <c r="D82" s="15" t="s">
        <v>421</v>
      </c>
      <c r="E82" s="12"/>
      <c r="F82" s="14">
        <f>Source!BZ33</f>
        <v>105</v>
      </c>
      <c r="G82" s="12"/>
      <c r="H82" s="14">
        <f>X82</f>
        <v>62856.17</v>
      </c>
      <c r="I82" s="12" t="str">
        <f>Source!FV33</f>
        <v>((*0.85))</v>
      </c>
      <c r="J82" s="14">
        <f>Source!AT33</f>
        <v>89</v>
      </c>
      <c r="K82" s="14">
        <f>Source!X33</f>
        <v>978185.69</v>
      </c>
      <c r="L82" s="12"/>
      <c r="X82">
        <f>ROUND((Source!FX33/100)*(ROUND((Source!CT33/IF(Source!BA33&lt;&gt;0,Source!BA33,1)*Source!I33),2)+ROUND((Source!CS33/IF(Source!BS33&lt;&gt;0,Source!BS33,1)*Source!I33),2)),2)</f>
        <v>62856.17</v>
      </c>
    </row>
    <row r="83" spans="1:25" ht="15">
      <c r="A83" s="12"/>
      <c r="B83" s="12"/>
      <c r="C83" s="12" t="s">
        <v>118</v>
      </c>
      <c r="D83" s="15" t="s">
        <v>421</v>
      </c>
      <c r="E83" s="12"/>
      <c r="F83" s="14">
        <f>Source!CA33</f>
        <v>55</v>
      </c>
      <c r="G83" s="12"/>
      <c r="H83" s="14">
        <f>Y83</f>
        <v>32924.66</v>
      </c>
      <c r="I83" s="12" t="str">
        <f>Source!FW33</f>
        <v>((*0.8))</v>
      </c>
      <c r="J83" s="14">
        <f>Source!AU33</f>
        <v>44</v>
      </c>
      <c r="K83" s="14">
        <f>Source!Y33</f>
        <v>483597.42</v>
      </c>
      <c r="L83" s="12"/>
      <c r="Y83">
        <f>ROUND((Source!FY33/100)*(ROUND((Source!CT33/IF(Source!BA33&lt;&gt;0,Source!BA33,1)*Source!I33),2)+ROUND((Source!CS33/IF(Source!BS33&lt;&gt;0,Source!BS33,1)*Source!I33),2)),2)</f>
        <v>32924.66</v>
      </c>
    </row>
    <row r="84" spans="1:12" ht="15">
      <c r="A84" s="32"/>
      <c r="B84" s="32"/>
      <c r="C84" s="32" t="s">
        <v>422</v>
      </c>
      <c r="D84" s="33" t="s">
        <v>423</v>
      </c>
      <c r="E84" s="32">
        <f>Source!AQ33</f>
        <v>270</v>
      </c>
      <c r="F84" s="32"/>
      <c r="G84" s="34">
        <f>Source!DI33</f>
      </c>
      <c r="H84" s="32"/>
      <c r="I84" s="32"/>
      <c r="J84" s="32"/>
      <c r="K84" s="32"/>
      <c r="L84" s="35">
        <f>Source!U33</f>
        <v>6210</v>
      </c>
    </row>
    <row r="85" spans="1:23" ht="15.75">
      <c r="A85" s="12"/>
      <c r="B85" s="12"/>
      <c r="C85" s="12"/>
      <c r="D85" s="12"/>
      <c r="E85" s="12"/>
      <c r="F85" s="12"/>
      <c r="G85" s="12"/>
      <c r="H85" s="36">
        <f>ROUND((Source!CT33/IF(Source!BA33&lt;&gt;0,Source!BA33,1)*Source!I33),2)+ROUND((Source!CR33/IF(Source!BB33&lt;&gt;0,Source!BB33,1)*Source!I33),2)+ROUND((Source!CQ33/IF(Source!BC33&lt;&gt;0,Source!BC33,1)*Source!I33),2)+H82+H83</f>
        <v>851544.9600000001</v>
      </c>
      <c r="I85" s="37"/>
      <c r="J85" s="37"/>
      <c r="K85" s="36">
        <f>Source!O33+K82+K83</f>
        <v>5714407.02</v>
      </c>
      <c r="L85" s="36">
        <f>Source!U33</f>
        <v>6210</v>
      </c>
      <c r="M85" s="31">
        <f>H85</f>
        <v>851544.9600000001</v>
      </c>
      <c r="N85">
        <f>ROUND((Source!CT33/IF(Source!BA33&lt;&gt;0,Source!BA33,1)*Source!I33),2)</f>
        <v>59740.2</v>
      </c>
      <c r="O85">
        <f>IF(Source!BI33=1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851544.9619999999</v>
      </c>
      <c r="P85">
        <f>IF(Source!BI33=2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Q85">
        <f>IF(Source!BI33=3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R85">
        <f>IF(Source!BI33=4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S85">
        <f>IF(Source!BI33=1,Source!O33+Source!X33+Source!Y33,0)</f>
        <v>5714407.02</v>
      </c>
      <c r="T85">
        <f>IF(Source!BI33=2,Source!O33+Source!X33+Source!Y33,0)</f>
        <v>0</v>
      </c>
      <c r="U85">
        <f>IF(Source!BI33=3,Source!O33+Source!X33+Source!Y33,0)</f>
        <v>0</v>
      </c>
      <c r="V85">
        <f>IF(Source!BI33=4,Source!O33+Source!X33+Source!Y33,0)</f>
        <v>0</v>
      </c>
      <c r="W85">
        <f>ROUND((Source!CS33/IF(Source!BS33&lt;&gt;0,Source!BS33,1)*Source!I33),2)</f>
        <v>122.82</v>
      </c>
    </row>
    <row r="86" spans="1:12" ht="30">
      <c r="A86" s="27" t="str">
        <f>Source!E34</f>
        <v>8</v>
      </c>
      <c r="B86" s="27" t="str">
        <f>Source!F34</f>
        <v>09-05-006-1</v>
      </c>
      <c r="C86" s="28" t="str">
        <f>Source!G34</f>
        <v>Разметка, распиловка листов</v>
      </c>
      <c r="D86" s="29" t="str">
        <f>Source!H34</f>
        <v>м</v>
      </c>
      <c r="E86" s="12">
        <f>ROUND(Source!I34,6)</f>
        <v>9200</v>
      </c>
      <c r="F86" s="14">
        <f>IF(Source!AK34&lt;&gt;0,Source!AK34,Source!AL34+Source!AM34+Source!AO34)</f>
        <v>3.6</v>
      </c>
      <c r="G86" s="12"/>
      <c r="H86" s="12"/>
      <c r="I86" s="30" t="str">
        <f>IF(Source!BO34&lt;&gt;"",Source!BO34,"")</f>
        <v>09-05-006-1</v>
      </c>
      <c r="J86" s="12"/>
      <c r="K86" s="12"/>
      <c r="L86" s="12"/>
    </row>
    <row r="87" spans="1:12" ht="15">
      <c r="A87" s="12"/>
      <c r="B87" s="12"/>
      <c r="C87" s="12" t="s">
        <v>418</v>
      </c>
      <c r="D87" s="12"/>
      <c r="E87" s="12"/>
      <c r="F87" s="14">
        <f>Source!AO34</f>
        <v>3.05</v>
      </c>
      <c r="G87" s="30">
        <f>Source!DG34</f>
      </c>
      <c r="H87" s="14">
        <f>ROUND((Source!CT34/IF(Source!BA34&lt;&gt;0,Source!BA34,1)*Source!I34),2)</f>
        <v>28060</v>
      </c>
      <c r="I87" s="12"/>
      <c r="J87" s="12">
        <f>Source!BA34</f>
        <v>18.36</v>
      </c>
      <c r="K87" s="14">
        <f>Source!S34</f>
        <v>515181.6</v>
      </c>
      <c r="L87" s="12"/>
    </row>
    <row r="88" spans="1:12" ht="15">
      <c r="A88" s="12"/>
      <c r="B88" s="12"/>
      <c r="C88" s="12" t="s">
        <v>102</v>
      </c>
      <c r="D88" s="12"/>
      <c r="E88" s="12"/>
      <c r="F88" s="14">
        <f>Source!AM34</f>
        <v>0.55</v>
      </c>
      <c r="G88" s="30">
        <f>Source!DE34</f>
      </c>
      <c r="H88" s="14">
        <f>ROUND((Source!CR34/IF(Source!BB34&lt;&gt;0,Source!BB34,1)*Source!I34),2)</f>
        <v>5060</v>
      </c>
      <c r="I88" s="12"/>
      <c r="J88" s="12">
        <f>Source!BB34</f>
        <v>5.29</v>
      </c>
      <c r="K88" s="14">
        <f>Source!Q34</f>
        <v>26767.4</v>
      </c>
      <c r="L88" s="12"/>
    </row>
    <row r="89" spans="1:24" ht="15">
      <c r="A89" s="12"/>
      <c r="B89" s="12"/>
      <c r="C89" s="12" t="s">
        <v>420</v>
      </c>
      <c r="D89" s="15" t="s">
        <v>421</v>
      </c>
      <c r="E89" s="12"/>
      <c r="F89" s="14">
        <f>Source!BZ34</f>
        <v>90</v>
      </c>
      <c r="G89" s="12"/>
      <c r="H89" s="14">
        <f>X89</f>
        <v>25254</v>
      </c>
      <c r="I89" s="12" t="str">
        <f>Source!FV34</f>
        <v>((*0.85))</v>
      </c>
      <c r="J89" s="14">
        <f>Source!AT34</f>
        <v>77</v>
      </c>
      <c r="K89" s="14">
        <f>Source!X34</f>
        <v>396689.83</v>
      </c>
      <c r="L89" s="12"/>
      <c r="X89">
        <f>ROUND((Source!FX34/100)*(ROUND((Source!CT34/IF(Source!BA34&lt;&gt;0,Source!BA34,1)*Source!I34),2)+ROUND((Source!CS34/IF(Source!BS34&lt;&gt;0,Source!BS34,1)*Source!I34),2)),2)</f>
        <v>25254</v>
      </c>
    </row>
    <row r="90" spans="1:25" ht="15">
      <c r="A90" s="12"/>
      <c r="B90" s="12"/>
      <c r="C90" s="12" t="s">
        <v>118</v>
      </c>
      <c r="D90" s="15" t="s">
        <v>421</v>
      </c>
      <c r="E90" s="12"/>
      <c r="F90" s="14">
        <f>Source!CA34</f>
        <v>85</v>
      </c>
      <c r="G90" s="12"/>
      <c r="H90" s="14">
        <f>Y90</f>
        <v>23851</v>
      </c>
      <c r="I90" s="12" t="str">
        <f>Source!FW34</f>
        <v>((*0.8))</v>
      </c>
      <c r="J90" s="14">
        <f>Source!AU34</f>
        <v>68</v>
      </c>
      <c r="K90" s="14">
        <f>Source!Y34</f>
        <v>350323.49</v>
      </c>
      <c r="L90" s="12"/>
      <c r="Y90">
        <f>ROUND((Source!FY34/100)*(ROUND((Source!CT34/IF(Source!BA34&lt;&gt;0,Source!BA34,1)*Source!I34),2)+ROUND((Source!CS34/IF(Source!BS34&lt;&gt;0,Source!BS34,1)*Source!I34),2)),2)</f>
        <v>23851</v>
      </c>
    </row>
    <row r="91" spans="1:12" ht="15">
      <c r="A91" s="32"/>
      <c r="B91" s="32"/>
      <c r="C91" s="32" t="s">
        <v>422</v>
      </c>
      <c r="D91" s="33" t="s">
        <v>423</v>
      </c>
      <c r="E91" s="32">
        <f>Source!AQ34</f>
        <v>0.34</v>
      </c>
      <c r="F91" s="32"/>
      <c r="G91" s="34">
        <f>Source!DI34</f>
      </c>
      <c r="H91" s="32"/>
      <c r="I91" s="32"/>
      <c r="J91" s="32"/>
      <c r="K91" s="32"/>
      <c r="L91" s="35">
        <f>Source!U34</f>
        <v>3128</v>
      </c>
    </row>
    <row r="92" spans="1:23" ht="15.75">
      <c r="A92" s="12"/>
      <c r="B92" s="12"/>
      <c r="C92" s="12"/>
      <c r="D92" s="12"/>
      <c r="E92" s="12"/>
      <c r="F92" s="12"/>
      <c r="G92" s="12"/>
      <c r="H92" s="36">
        <f>ROUND((Source!CT34/IF(Source!BA34&lt;&gt;0,Source!BA34,1)*Source!I34),2)+ROUND((Source!CR34/IF(Source!BB34&lt;&gt;0,Source!BB34,1)*Source!I34),2)+ROUND((Source!CQ34/IF(Source!BC34&lt;&gt;0,Source!BC34,1)*Source!I34),2)+H89+H90</f>
        <v>82225</v>
      </c>
      <c r="I92" s="37"/>
      <c r="J92" s="37"/>
      <c r="K92" s="36">
        <f>Source!O34+K89+K90</f>
        <v>1288962.32</v>
      </c>
      <c r="L92" s="36">
        <f>Source!U34</f>
        <v>3128</v>
      </c>
      <c r="M92" s="31">
        <f>H92</f>
        <v>82225</v>
      </c>
      <c r="N92">
        <f>ROUND((Source!CT34/IF(Source!BA34&lt;&gt;0,Source!BA34,1)*Source!I34),2)</f>
        <v>28060</v>
      </c>
      <c r="O92">
        <f>IF(Source!BI34=1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82225</v>
      </c>
      <c r="P92">
        <f>IF(Source!BI34=2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Q92">
        <f>IF(Source!BI34=3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R92">
        <f>IF(Source!BI34=4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S92">
        <f>IF(Source!BI34=1,Source!O34+Source!X34+Source!Y34,0)</f>
        <v>1288962.32</v>
      </c>
      <c r="T92">
        <f>IF(Source!BI34=2,Source!O34+Source!X34+Source!Y34,0)</f>
        <v>0</v>
      </c>
      <c r="U92">
        <f>IF(Source!BI34=3,Source!O34+Source!X34+Source!Y34,0)</f>
        <v>0</v>
      </c>
      <c r="V92">
        <f>IF(Source!BI34=4,Source!O34+Source!X34+Source!Y34,0)</f>
        <v>0</v>
      </c>
      <c r="W92">
        <f>ROUND((Source!CS34/IF(Source!BS34&lt;&gt;0,Source!BS34,1)*Source!I34),2)</f>
        <v>0</v>
      </c>
    </row>
    <row r="93" spans="1:12" ht="30">
      <c r="A93" s="27" t="str">
        <f>Source!E35</f>
        <v>9</v>
      </c>
      <c r="B93" s="27" t="str">
        <f>Source!F35</f>
        <v>12-01-010-1</v>
      </c>
      <c r="C93" s="28" t="str">
        <f>Source!G35</f>
        <v>Монтаж откосов</v>
      </c>
      <c r="D93" s="29" t="str">
        <f>Source!H35</f>
        <v>100 м2</v>
      </c>
      <c r="E93" s="12">
        <f>ROUND(Source!I35,6)</f>
        <v>11</v>
      </c>
      <c r="F93" s="14">
        <f>IF(Source!AK35&lt;&gt;0,Source!AK35,Source!AL35+Source!AM35+Source!AO35)</f>
        <v>42275.729999999996</v>
      </c>
      <c r="G93" s="12"/>
      <c r="H93" s="12"/>
      <c r="I93" s="30" t="str">
        <f>IF(Source!BO35&lt;&gt;"",Source!BO35,"")</f>
        <v>12-01-010-1</v>
      </c>
      <c r="J93" s="12"/>
      <c r="K93" s="12"/>
      <c r="L93" s="12"/>
    </row>
    <row r="94" spans="1:12" ht="15">
      <c r="A94" s="12"/>
      <c r="B94" s="12"/>
      <c r="C94" s="12" t="s">
        <v>418</v>
      </c>
      <c r="D94" s="12"/>
      <c r="E94" s="12"/>
      <c r="F94" s="14">
        <f>Source!AO35</f>
        <v>961.76</v>
      </c>
      <c r="G94" s="30">
        <f>Source!DG35</f>
      </c>
      <c r="H94" s="14">
        <f>ROUND((Source!CT35/IF(Source!BA35&lt;&gt;0,Source!BA35,1)*Source!I35),2)</f>
        <v>10579.36</v>
      </c>
      <c r="I94" s="12"/>
      <c r="J94" s="12">
        <f>Source!BA35</f>
        <v>18.36</v>
      </c>
      <c r="K94" s="14">
        <f>Source!S35</f>
        <v>194237.05</v>
      </c>
      <c r="L94" s="12"/>
    </row>
    <row r="95" spans="1:12" ht="15">
      <c r="A95" s="12"/>
      <c r="B95" s="12"/>
      <c r="C95" s="12" t="s">
        <v>102</v>
      </c>
      <c r="D95" s="12"/>
      <c r="E95" s="12"/>
      <c r="F95" s="14">
        <f>Source!AM35</f>
        <v>23.38</v>
      </c>
      <c r="G95" s="30">
        <f>Source!DE35</f>
      </c>
      <c r="H95" s="14">
        <f>ROUND((Source!CR35/IF(Source!BB35&lt;&gt;0,Source!BB35,1)*Source!I35),2)</f>
        <v>257.18</v>
      </c>
      <c r="I95" s="12"/>
      <c r="J95" s="12">
        <f>Source!BB35</f>
        <v>8.54</v>
      </c>
      <c r="K95" s="14">
        <f>Source!Q35</f>
        <v>2196.32</v>
      </c>
      <c r="L95" s="12"/>
    </row>
    <row r="96" spans="1:12" ht="15">
      <c r="A96" s="12"/>
      <c r="B96" s="12"/>
      <c r="C96" s="12" t="s">
        <v>424</v>
      </c>
      <c r="D96" s="12"/>
      <c r="E96" s="12"/>
      <c r="F96" s="14">
        <f>Source!AN35</f>
        <v>2.7</v>
      </c>
      <c r="G96" s="30">
        <f>Source!DF35</f>
      </c>
      <c r="H96" s="38">
        <f>ROUND((Source!CS35/IF(Source!BS35&lt;&gt;0,Source!BS35,1)*Source!I35),2)</f>
        <v>29.7</v>
      </c>
      <c r="I96" s="12"/>
      <c r="J96" s="12">
        <f>Source!BS35</f>
        <v>18.36</v>
      </c>
      <c r="K96" s="38">
        <f>Source!R35</f>
        <v>545.29</v>
      </c>
      <c r="L96" s="12"/>
    </row>
    <row r="97" spans="1:12" ht="15">
      <c r="A97" s="12"/>
      <c r="B97" s="12"/>
      <c r="C97" s="12" t="s">
        <v>419</v>
      </c>
      <c r="D97" s="12"/>
      <c r="E97" s="12"/>
      <c r="F97" s="14">
        <f>Source!AL35</f>
        <v>41290.59</v>
      </c>
      <c r="G97" s="30">
        <f>Source!DD35</f>
      </c>
      <c r="H97" s="14">
        <f>ROUND((Source!CQ35/IF(Source!BC35&lt;&gt;0,Source!BC35,1)*Source!I35),2)</f>
        <v>454196.49</v>
      </c>
      <c r="I97" s="12"/>
      <c r="J97" s="12">
        <f>Source!BC35</f>
        <v>3.04</v>
      </c>
      <c r="K97" s="14">
        <f>Source!P35</f>
        <v>1380757.33</v>
      </c>
      <c r="L97" s="12"/>
    </row>
    <row r="98" spans="1:24" ht="15">
      <c r="A98" s="12"/>
      <c r="B98" s="12"/>
      <c r="C98" s="12" t="s">
        <v>420</v>
      </c>
      <c r="D98" s="15" t="s">
        <v>421</v>
      </c>
      <c r="E98" s="12"/>
      <c r="F98" s="14">
        <f>Source!BZ35</f>
        <v>120</v>
      </c>
      <c r="G98" s="12"/>
      <c r="H98" s="14">
        <f>X98</f>
        <v>12730.87</v>
      </c>
      <c r="I98" s="12" t="str">
        <f>Source!FV35</f>
        <v>((*0.85))</v>
      </c>
      <c r="J98" s="14">
        <f>Source!AT35</f>
        <v>102</v>
      </c>
      <c r="K98" s="14">
        <f>Source!X35</f>
        <v>198677.99</v>
      </c>
      <c r="L98" s="12"/>
      <c r="X98">
        <f>ROUND((Source!FX35/100)*(ROUND((Source!CT35/IF(Source!BA35&lt;&gt;0,Source!BA35,1)*Source!I35),2)+ROUND((Source!CS35/IF(Source!BS35&lt;&gt;0,Source!BS35,1)*Source!I35),2)),2)</f>
        <v>12730.87</v>
      </c>
    </row>
    <row r="99" spans="1:25" ht="15">
      <c r="A99" s="12"/>
      <c r="B99" s="12"/>
      <c r="C99" s="12" t="s">
        <v>118</v>
      </c>
      <c r="D99" s="15" t="s">
        <v>421</v>
      </c>
      <c r="E99" s="12"/>
      <c r="F99" s="14">
        <f>Source!CA35</f>
        <v>65</v>
      </c>
      <c r="G99" s="12"/>
      <c r="H99" s="14">
        <f>Y99</f>
        <v>6895.89</v>
      </c>
      <c r="I99" s="12" t="str">
        <f>Source!FW35</f>
        <v>((*0.8))</v>
      </c>
      <c r="J99" s="14">
        <f>Source!AU35</f>
        <v>52</v>
      </c>
      <c r="K99" s="14">
        <f>Source!Y35</f>
        <v>101286.82</v>
      </c>
      <c r="L99" s="12"/>
      <c r="Y99">
        <f>ROUND((Source!FY35/100)*(ROUND((Source!CT35/IF(Source!BA35&lt;&gt;0,Source!BA35,1)*Source!I35),2)+ROUND((Source!CS35/IF(Source!BS35&lt;&gt;0,Source!BS35,1)*Source!I35),2)),2)</f>
        <v>6895.89</v>
      </c>
    </row>
    <row r="100" spans="1:12" ht="15">
      <c r="A100" s="32"/>
      <c r="B100" s="32"/>
      <c r="C100" s="32" t="s">
        <v>422</v>
      </c>
      <c r="D100" s="33" t="s">
        <v>423</v>
      </c>
      <c r="E100" s="32">
        <f>Source!AQ35</f>
        <v>112.75</v>
      </c>
      <c r="F100" s="32"/>
      <c r="G100" s="34">
        <f>Source!DI35</f>
      </c>
      <c r="H100" s="32"/>
      <c r="I100" s="32"/>
      <c r="J100" s="32"/>
      <c r="K100" s="32"/>
      <c r="L100" s="35">
        <f>Source!U35</f>
        <v>1240.25</v>
      </c>
    </row>
    <row r="101" spans="1:23" ht="15.75">
      <c r="A101" s="12"/>
      <c r="B101" s="12"/>
      <c r="C101" s="12"/>
      <c r="D101" s="12"/>
      <c r="E101" s="12"/>
      <c r="F101" s="12"/>
      <c r="G101" s="12"/>
      <c r="H101" s="36">
        <f>ROUND((Source!CT35/IF(Source!BA35&lt;&gt;0,Source!BA35,1)*Source!I35),2)+ROUND((Source!CR35/IF(Source!BB35&lt;&gt;0,Source!BB35,1)*Source!I35),2)+ROUND((Source!CQ35/IF(Source!BC35&lt;&gt;0,Source!BC35,1)*Source!I35),2)+H98+H99</f>
        <v>484659.79</v>
      </c>
      <c r="I101" s="37"/>
      <c r="J101" s="37"/>
      <c r="K101" s="36">
        <f>Source!O35+K98+K99</f>
        <v>1877155.51</v>
      </c>
      <c r="L101" s="36">
        <f>Source!U35</f>
        <v>1240.25</v>
      </c>
      <c r="M101" s="31">
        <f>H101</f>
        <v>484659.79</v>
      </c>
      <c r="N101">
        <f>ROUND((Source!CT35/IF(Source!BA35&lt;&gt;0,Source!BA35,1)*Source!I35),2)</f>
        <v>10579.36</v>
      </c>
      <c r="O101">
        <f>IF(Source!BI35=1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484659.79099999997</v>
      </c>
      <c r="P101">
        <f>IF(Source!BI35=2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Q101">
        <f>IF(Source!BI35=3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R101">
        <f>IF(Source!BI35=4,((((Source!CT35/IF(Source!BA35&lt;&gt;0,Source!BA35,1)*Source!I35)+(Source!CR35/IF(Source!BB35&lt;&gt;0,Source!BB35,1)*Source!I35)+(Source!CQ35/IF(Source!BC35&lt;&gt;0,Source!BC35,1)*Source!I35))+((Source!FX35/100)*((Source!CT35/IF(Source!BA35&lt;&gt;0,Source!BA35,1)*Source!I35)+(Source!CS35/IF(Source!BS35&lt;&gt;0,Source!BS35,1)*Source!I35)))+((Source!FY35/100)*((Source!CT35/IF(Source!BA35&lt;&gt;0,Source!BA35,1)*Source!I35)+(Source!CS35/IF(Source!BS35&lt;&gt;0,Source!BS35,1)*Source!I35))))),0)</f>
        <v>0</v>
      </c>
      <c r="S101">
        <f>IF(Source!BI35=1,Source!O35+Source!X35+Source!Y35,0)</f>
        <v>1877155.51</v>
      </c>
      <c r="T101">
        <f>IF(Source!BI35=2,Source!O35+Source!X35+Source!Y35,0)</f>
        <v>0</v>
      </c>
      <c r="U101">
        <f>IF(Source!BI35=3,Source!O35+Source!X35+Source!Y35,0)</f>
        <v>0</v>
      </c>
      <c r="V101">
        <f>IF(Source!BI35=4,Source!O35+Source!X35+Source!Y35,0)</f>
        <v>0</v>
      </c>
      <c r="W101">
        <f>ROUND((Source!CS35/IF(Source!BS35&lt;&gt;0,Source!BS35,1)*Source!I35),2)</f>
        <v>29.7</v>
      </c>
    </row>
    <row r="102" spans="1:12" ht="30">
      <c r="A102" s="27" t="str">
        <f>Source!E36</f>
        <v>10</v>
      </c>
      <c r="B102" s="27" t="str">
        <f>Source!F36</f>
        <v>12-01-004-2</v>
      </c>
      <c r="C102" s="28" t="str">
        <f>Source!G36</f>
        <v>Монтаж парапетных крышек</v>
      </c>
      <c r="D102" s="29" t="str">
        <f>Source!H36</f>
        <v>100 м</v>
      </c>
      <c r="E102" s="12">
        <f>ROUND(Source!I36,6)</f>
        <v>3.1</v>
      </c>
      <c r="F102" s="14">
        <f>IF(Source!AK36&lt;&gt;0,Source!AK36,Source!AL36+Source!AM36+Source!AO36)</f>
        <v>16165.18</v>
      </c>
      <c r="G102" s="12"/>
      <c r="H102" s="12"/>
      <c r="I102" s="30" t="str">
        <f>IF(Source!BO36&lt;&gt;"",Source!BO36,"")</f>
        <v>12-01-004-2</v>
      </c>
      <c r="J102" s="12"/>
      <c r="K102" s="12"/>
      <c r="L102" s="12"/>
    </row>
    <row r="103" spans="1:12" ht="15">
      <c r="A103" s="12"/>
      <c r="B103" s="12"/>
      <c r="C103" s="12" t="s">
        <v>418</v>
      </c>
      <c r="D103" s="12"/>
      <c r="E103" s="12"/>
      <c r="F103" s="14">
        <f>Source!AO36</f>
        <v>435.68</v>
      </c>
      <c r="G103" s="30">
        <f>Source!DG36</f>
      </c>
      <c r="H103" s="14">
        <f>ROUND((Source!CT36/IF(Source!BA36&lt;&gt;0,Source!BA36,1)*Source!I36),2)</f>
        <v>1350.61</v>
      </c>
      <c r="I103" s="12"/>
      <c r="J103" s="12">
        <f>Source!BA36</f>
        <v>18.36</v>
      </c>
      <c r="K103" s="14">
        <f>Source!S36</f>
        <v>24797.16</v>
      </c>
      <c r="L103" s="12"/>
    </row>
    <row r="104" spans="1:12" ht="15">
      <c r="A104" s="12"/>
      <c r="B104" s="12"/>
      <c r="C104" s="12" t="s">
        <v>102</v>
      </c>
      <c r="D104" s="12"/>
      <c r="E104" s="12"/>
      <c r="F104" s="14">
        <f>Source!AM36</f>
        <v>160.55</v>
      </c>
      <c r="G104" s="30">
        <f>Source!DE36</f>
      </c>
      <c r="H104" s="14">
        <f>ROUND((Source!CR36/IF(Source!BB36&lt;&gt;0,Source!BB36,1)*Source!I36),2)</f>
        <v>497.71</v>
      </c>
      <c r="I104" s="12"/>
      <c r="J104" s="12">
        <f>Source!BB36</f>
        <v>5.85</v>
      </c>
      <c r="K104" s="14">
        <f>Source!Q36</f>
        <v>2911.57</v>
      </c>
      <c r="L104" s="12"/>
    </row>
    <row r="105" spans="1:12" ht="15">
      <c r="A105" s="12"/>
      <c r="B105" s="12"/>
      <c r="C105" s="12" t="s">
        <v>424</v>
      </c>
      <c r="D105" s="12"/>
      <c r="E105" s="12"/>
      <c r="F105" s="14">
        <f>Source!AN36</f>
        <v>4.86</v>
      </c>
      <c r="G105" s="30">
        <f>Source!DF36</f>
      </c>
      <c r="H105" s="38">
        <f>ROUND((Source!CS36/IF(Source!BS36&lt;&gt;0,Source!BS36,1)*Source!I36),2)</f>
        <v>15.07</v>
      </c>
      <c r="I105" s="12"/>
      <c r="J105" s="12">
        <f>Source!BS36</f>
        <v>18.36</v>
      </c>
      <c r="K105" s="38">
        <f>Source!R36</f>
        <v>276.61</v>
      </c>
      <c r="L105" s="12"/>
    </row>
    <row r="106" spans="1:12" ht="15">
      <c r="A106" s="12"/>
      <c r="B106" s="12"/>
      <c r="C106" s="12" t="s">
        <v>419</v>
      </c>
      <c r="D106" s="12"/>
      <c r="E106" s="12"/>
      <c r="F106" s="14">
        <f>Source!AL36</f>
        <v>15568.95</v>
      </c>
      <c r="G106" s="30">
        <f>Source!DD36</f>
      </c>
      <c r="H106" s="14">
        <f>ROUND((Source!CQ36/IF(Source!BC36&lt;&gt;0,Source!BC36,1)*Source!I36),2)</f>
        <v>48263.75</v>
      </c>
      <c r="I106" s="12"/>
      <c r="J106" s="12">
        <f>Source!BC36</f>
        <v>4.15</v>
      </c>
      <c r="K106" s="14">
        <f>Source!P36</f>
        <v>200294.54</v>
      </c>
      <c r="L106" s="12"/>
    </row>
    <row r="107" spans="1:24" ht="15">
      <c r="A107" s="12"/>
      <c r="B107" s="12"/>
      <c r="C107" s="12" t="s">
        <v>420</v>
      </c>
      <c r="D107" s="15" t="s">
        <v>421</v>
      </c>
      <c r="E107" s="12"/>
      <c r="F107" s="14">
        <f>Source!BZ36</f>
        <v>120</v>
      </c>
      <c r="G107" s="12"/>
      <c r="H107" s="14">
        <f>X107</f>
        <v>1638.82</v>
      </c>
      <c r="I107" s="12" t="str">
        <f>Source!FV36</f>
        <v>((*0.85))</v>
      </c>
      <c r="J107" s="14">
        <f>Source!AT36</f>
        <v>102</v>
      </c>
      <c r="K107" s="14">
        <f>Source!X36</f>
        <v>25575.25</v>
      </c>
      <c r="L107" s="12"/>
      <c r="X107">
        <f>ROUND((Source!FX36/100)*(ROUND((Source!CT36/IF(Source!BA36&lt;&gt;0,Source!BA36,1)*Source!I36),2)+ROUND((Source!CS36/IF(Source!BS36&lt;&gt;0,Source!BS36,1)*Source!I36),2)),2)</f>
        <v>1638.82</v>
      </c>
    </row>
    <row r="108" spans="1:25" ht="15">
      <c r="A108" s="12"/>
      <c r="B108" s="12"/>
      <c r="C108" s="12" t="s">
        <v>118</v>
      </c>
      <c r="D108" s="15" t="s">
        <v>421</v>
      </c>
      <c r="E108" s="12"/>
      <c r="F108" s="14">
        <f>Source!CA36</f>
        <v>65</v>
      </c>
      <c r="G108" s="12"/>
      <c r="H108" s="14">
        <f>Y108</f>
        <v>887.69</v>
      </c>
      <c r="I108" s="12" t="str">
        <f>Source!FW36</f>
        <v>((*0.8))</v>
      </c>
      <c r="J108" s="14">
        <f>Source!AU36</f>
        <v>52</v>
      </c>
      <c r="K108" s="14">
        <f>Source!Y36</f>
        <v>13038.36</v>
      </c>
      <c r="L108" s="12"/>
      <c r="Y108">
        <f>ROUND((Source!FY36/100)*(ROUND((Source!CT36/IF(Source!BA36&lt;&gt;0,Source!BA36,1)*Source!I36),2)+ROUND((Source!CS36/IF(Source!BS36&lt;&gt;0,Source!BS36,1)*Source!I36),2)),2)</f>
        <v>887.69</v>
      </c>
    </row>
    <row r="109" spans="1:12" ht="15">
      <c r="A109" s="32"/>
      <c r="B109" s="32"/>
      <c r="C109" s="32" t="s">
        <v>422</v>
      </c>
      <c r="D109" s="33" t="s">
        <v>423</v>
      </c>
      <c r="E109" s="32">
        <f>Source!AQ36</f>
        <v>47.46</v>
      </c>
      <c r="F109" s="32"/>
      <c r="G109" s="34">
        <f>Source!DI36</f>
      </c>
      <c r="H109" s="32"/>
      <c r="I109" s="32"/>
      <c r="J109" s="32"/>
      <c r="K109" s="32"/>
      <c r="L109" s="35">
        <f>Source!U36</f>
        <v>147.126</v>
      </c>
    </row>
    <row r="110" spans="1:23" ht="15.75">
      <c r="A110" s="12"/>
      <c r="B110" s="12"/>
      <c r="C110" s="12"/>
      <c r="D110" s="12"/>
      <c r="E110" s="12"/>
      <c r="F110" s="12"/>
      <c r="G110" s="12"/>
      <c r="H110" s="36">
        <f>ROUND((Source!CT36/IF(Source!BA36&lt;&gt;0,Source!BA36,1)*Source!I36),2)+ROUND((Source!CR36/IF(Source!BB36&lt;&gt;0,Source!BB36,1)*Source!I36),2)+ROUND((Source!CQ36/IF(Source!BC36&lt;&gt;0,Source!BC36,1)*Source!I36),2)+H107+H108</f>
        <v>52638.58</v>
      </c>
      <c r="I110" s="37"/>
      <c r="J110" s="37"/>
      <c r="K110" s="36">
        <f>Source!O36+K107+K108</f>
        <v>266616.88</v>
      </c>
      <c r="L110" s="36">
        <f>Source!U36</f>
        <v>147.126</v>
      </c>
      <c r="M110" s="31">
        <f>H110</f>
        <v>52638.58</v>
      </c>
      <c r="N110">
        <f>ROUND((Source!CT36/IF(Source!BA36&lt;&gt;0,Source!BA36,1)*Source!I36),2)</f>
        <v>1350.61</v>
      </c>
      <c r="O110">
        <f>IF(Source!BI36=1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52638.5549</v>
      </c>
      <c r="P110">
        <f>IF(Source!BI36=2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Q110">
        <f>IF(Source!BI36=3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R110">
        <f>IF(Source!BI36=4,((((Source!CT36/IF(Source!BA36&lt;&gt;0,Source!BA36,1)*Source!I36)+(Source!CR36/IF(Source!BB36&lt;&gt;0,Source!BB36,1)*Source!I36)+(Source!CQ36/IF(Source!BC36&lt;&gt;0,Source!BC36,1)*Source!I36))+((Source!FX36/100)*((Source!CT36/IF(Source!BA36&lt;&gt;0,Source!BA36,1)*Source!I36)+(Source!CS36/IF(Source!BS36&lt;&gt;0,Source!BS36,1)*Source!I36)))+((Source!FY36/100)*((Source!CT36/IF(Source!BA36&lt;&gt;0,Source!BA36,1)*Source!I36)+(Source!CS36/IF(Source!BS36&lt;&gt;0,Source!BS36,1)*Source!I36))))),0)</f>
        <v>0</v>
      </c>
      <c r="S110">
        <f>IF(Source!BI36=1,Source!O36+Source!X36+Source!Y36,0)</f>
        <v>266616.88</v>
      </c>
      <c r="T110">
        <f>IF(Source!BI36=2,Source!O36+Source!X36+Source!Y36,0)</f>
        <v>0</v>
      </c>
      <c r="U110">
        <f>IF(Source!BI36=3,Source!O36+Source!X36+Source!Y36,0)</f>
        <v>0</v>
      </c>
      <c r="V110">
        <f>IF(Source!BI36=4,Source!O36+Source!X36+Source!Y36,0)</f>
        <v>0</v>
      </c>
      <c r="W110">
        <f>ROUND((Source!CS36/IF(Source!BS36&lt;&gt;0,Source!BS36,1)*Source!I36),2)</f>
        <v>15.07</v>
      </c>
    </row>
    <row r="111" spans="1:12" ht="15">
      <c r="A111" s="27" t="str">
        <f>Source!E37</f>
        <v>11</v>
      </c>
      <c r="B111" s="27">
        <f>Source!F37</f>
      </c>
      <c r="C111" s="28" t="str">
        <f>Source!G37</f>
        <v>Проектные работы</v>
      </c>
      <c r="D111" s="29" t="str">
        <f>Source!H37</f>
        <v>К-Т</v>
      </c>
      <c r="E111" s="12">
        <f>ROUND(Source!I37,6)</f>
        <v>1</v>
      </c>
      <c r="F111" s="14">
        <f>IF(Source!AK37&lt;&gt;0,Source!AK37,Source!AL37+Source!AM37+Source!AO37)</f>
        <v>253000</v>
      </c>
      <c r="G111" s="12"/>
      <c r="H111" s="12"/>
      <c r="I111" s="30">
        <f>IF(Source!BO37&lt;&gt;"",Source!BO37,"")</f>
      </c>
      <c r="J111" s="12"/>
      <c r="K111" s="12"/>
      <c r="L111" s="12"/>
    </row>
    <row r="112" spans="1:12" ht="15">
      <c r="A112" s="32"/>
      <c r="B112" s="32"/>
      <c r="C112" s="32" t="s">
        <v>418</v>
      </c>
      <c r="D112" s="32"/>
      <c r="E112" s="32"/>
      <c r="F112" s="35">
        <f>Source!AO37</f>
        <v>253000</v>
      </c>
      <c r="G112" s="34">
        <f>Source!DG37</f>
      </c>
      <c r="H112" s="35">
        <f>ROUND((Source!CT37/IF(Source!BA37&lt;&gt;0,Source!BA37,1)*Source!I37),2)</f>
        <v>253000</v>
      </c>
      <c r="I112" s="32"/>
      <c r="J112" s="32">
        <f>Source!BA37</f>
        <v>1</v>
      </c>
      <c r="K112" s="35">
        <f>Source!S37</f>
        <v>253000</v>
      </c>
      <c r="L112" s="32"/>
    </row>
    <row r="113" spans="1:23" ht="15.75">
      <c r="A113" s="12"/>
      <c r="B113" s="12"/>
      <c r="C113" s="12"/>
      <c r="D113" s="12"/>
      <c r="E113" s="12"/>
      <c r="F113" s="12"/>
      <c r="G113" s="12"/>
      <c r="H113" s="36">
        <f>ROUND((Source!CT37/IF(Source!BA37&lt;&gt;0,Source!BA37,1)*Source!I37),2)+ROUND((Source!CR37/IF(Source!BB37&lt;&gt;0,Source!BB37,1)*Source!I37),2)+ROUND((Source!CQ37/IF(Source!BC37&lt;&gt;0,Source!BC37,1)*Source!I37),2)</f>
        <v>253000</v>
      </c>
      <c r="I113" s="37"/>
      <c r="J113" s="37"/>
      <c r="K113" s="36">
        <f>Source!O37</f>
        <v>253000</v>
      </c>
      <c r="L113" s="36">
        <f>Source!U37</f>
        <v>0</v>
      </c>
      <c r="M113" s="31">
        <f>H113</f>
        <v>253000</v>
      </c>
      <c r="N113">
        <f>ROUND((Source!CT37/IF(Source!BA37&lt;&gt;0,Source!BA37,1)*Source!I37),2)</f>
        <v>253000</v>
      </c>
      <c r="O113">
        <f>IF(Source!BI37=1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P113">
        <f>IF(Source!BI37=2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Q113">
        <f>IF(Source!BI37=3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R113">
        <f>IF(Source!BI37=4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253000</v>
      </c>
      <c r="S113">
        <f>IF(Source!BI37=1,Source!O37+Source!X37+Source!Y37,0)</f>
        <v>0</v>
      </c>
      <c r="T113">
        <f>IF(Source!BI37=2,Source!O37+Source!X37+Source!Y37,0)</f>
        <v>0</v>
      </c>
      <c r="U113">
        <f>IF(Source!BI37=3,Source!O37+Source!X37+Source!Y37,0)</f>
        <v>0</v>
      </c>
      <c r="V113">
        <f>IF(Source!BI37=4,Source!O37+Source!X37+Source!Y37,0)</f>
        <v>253000</v>
      </c>
      <c r="W113">
        <f>ROUND((Source!CS37/IF(Source!BS37&lt;&gt;0,Source!BS37,1)*Source!I37),2)</f>
        <v>0</v>
      </c>
    </row>
    <row r="114" spans="1:12" ht="15">
      <c r="A114" s="27" t="str">
        <f>Source!E38</f>
        <v>12</v>
      </c>
      <c r="B114" s="27">
        <f>Source!F38</f>
      </c>
      <c r="C114" s="28" t="str">
        <f>Source!G38</f>
        <v>Геодезические изыскания</v>
      </c>
      <c r="D114" s="29" t="str">
        <f>Source!H38</f>
        <v>К-Т</v>
      </c>
      <c r="E114" s="12">
        <f>ROUND(Source!I38,6)</f>
        <v>1</v>
      </c>
      <c r="F114" s="14">
        <f>IF(Source!AK38&lt;&gt;0,Source!AK38,Source!AL38+Source!AM38+Source!AO38)</f>
        <v>115000</v>
      </c>
      <c r="G114" s="12"/>
      <c r="H114" s="12"/>
      <c r="I114" s="30">
        <f>IF(Source!BO38&lt;&gt;"",Source!BO38,"")</f>
      </c>
      <c r="J114" s="12"/>
      <c r="K114" s="12"/>
      <c r="L114" s="12"/>
    </row>
    <row r="115" spans="1:12" ht="15">
      <c r="A115" s="32"/>
      <c r="B115" s="32"/>
      <c r="C115" s="32" t="s">
        <v>418</v>
      </c>
      <c r="D115" s="32"/>
      <c r="E115" s="32"/>
      <c r="F115" s="35">
        <f>Source!AO38</f>
        <v>115000</v>
      </c>
      <c r="G115" s="34">
        <f>Source!DG38</f>
      </c>
      <c r="H115" s="35">
        <f>ROUND((Source!CT38/IF(Source!BA38&lt;&gt;0,Source!BA38,1)*Source!I38),2)</f>
        <v>115000</v>
      </c>
      <c r="I115" s="32"/>
      <c r="J115" s="32">
        <f>Source!BA38</f>
        <v>1</v>
      </c>
      <c r="K115" s="35">
        <f>Source!S38</f>
        <v>115000</v>
      </c>
      <c r="L115" s="32"/>
    </row>
    <row r="116" spans="1:23" ht="15.75">
      <c r="A116" s="12"/>
      <c r="B116" s="12"/>
      <c r="C116" s="12"/>
      <c r="D116" s="12"/>
      <c r="E116" s="12"/>
      <c r="F116" s="12"/>
      <c r="G116" s="12"/>
      <c r="H116" s="36">
        <f>ROUND((Source!CT38/IF(Source!BA38&lt;&gt;0,Source!BA38,1)*Source!I38),2)+ROUND((Source!CR38/IF(Source!BB38&lt;&gt;0,Source!BB38,1)*Source!I38),2)+ROUND((Source!CQ38/IF(Source!BC38&lt;&gt;0,Source!BC38,1)*Source!I38),2)</f>
        <v>115000</v>
      </c>
      <c r="I116" s="37"/>
      <c r="J116" s="37"/>
      <c r="K116" s="36">
        <f>Source!O38</f>
        <v>115000</v>
      </c>
      <c r="L116" s="36">
        <f>Source!U38</f>
        <v>0</v>
      </c>
      <c r="M116" s="31">
        <f>H116</f>
        <v>115000</v>
      </c>
      <c r="N116">
        <f>ROUND((Source!CT38/IF(Source!BA38&lt;&gt;0,Source!BA38,1)*Source!I38),2)</f>
        <v>115000</v>
      </c>
      <c r="O116">
        <f>IF(Source!BI38=1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P116">
        <f>IF(Source!BI38=2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Q116">
        <f>IF(Source!BI38=3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R116">
        <f>IF(Source!BI38=4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115000</v>
      </c>
      <c r="S116">
        <f>IF(Source!BI38=1,Source!O38+Source!X38+Source!Y38,0)</f>
        <v>0</v>
      </c>
      <c r="T116">
        <f>IF(Source!BI38=2,Source!O38+Source!X38+Source!Y38,0)</f>
        <v>0</v>
      </c>
      <c r="U116">
        <f>IF(Source!BI38=3,Source!O38+Source!X38+Source!Y38,0)</f>
        <v>0</v>
      </c>
      <c r="V116">
        <f>IF(Source!BI38=4,Source!O38+Source!X38+Source!Y38,0)</f>
        <v>115000</v>
      </c>
      <c r="W116">
        <f>ROUND((Source!CS38/IF(Source!BS38&lt;&gt;0,Source!BS38,1)*Source!I38),2)</f>
        <v>0</v>
      </c>
    </row>
    <row r="117" spans="1:12" ht="15">
      <c r="A117" s="27" t="str">
        <f>Source!E39</f>
        <v>13</v>
      </c>
      <c r="B117" s="27">
        <f>Source!F39</f>
      </c>
      <c r="C117" s="28" t="str">
        <f>Source!G39</f>
        <v>Теплотехнический расчет</v>
      </c>
      <c r="D117" s="29" t="str">
        <f>Source!H39</f>
        <v>К-Т</v>
      </c>
      <c r="E117" s="12">
        <f>ROUND(Source!I39,6)</f>
        <v>1</v>
      </c>
      <c r="F117" s="14">
        <f>IF(Source!AK39&lt;&gt;0,Source!AK39,Source!AL39+Source!AM39+Source!AO39)</f>
        <v>185000</v>
      </c>
      <c r="G117" s="12"/>
      <c r="H117" s="12"/>
      <c r="I117" s="30">
        <f>IF(Source!BO39&lt;&gt;"",Source!BO39,"")</f>
      </c>
      <c r="J117" s="12"/>
      <c r="K117" s="12"/>
      <c r="L117" s="12"/>
    </row>
    <row r="118" spans="1:12" ht="15">
      <c r="A118" s="32"/>
      <c r="B118" s="32"/>
      <c r="C118" s="32" t="s">
        <v>418</v>
      </c>
      <c r="D118" s="32"/>
      <c r="E118" s="32"/>
      <c r="F118" s="35">
        <f>Source!AO39</f>
        <v>185000</v>
      </c>
      <c r="G118" s="34">
        <f>Source!DG39</f>
      </c>
      <c r="H118" s="35">
        <f>ROUND((Source!CT39/IF(Source!BA39&lt;&gt;0,Source!BA39,1)*Source!I39),2)</f>
        <v>185000</v>
      </c>
      <c r="I118" s="32"/>
      <c r="J118" s="32">
        <f>Source!BA39</f>
        <v>1</v>
      </c>
      <c r="K118" s="35">
        <f>Source!S39</f>
        <v>185000</v>
      </c>
      <c r="L118" s="32"/>
    </row>
    <row r="119" spans="1:23" ht="15.75">
      <c r="A119" s="12"/>
      <c r="B119" s="12"/>
      <c r="C119" s="12"/>
      <c r="D119" s="12"/>
      <c r="E119" s="12"/>
      <c r="F119" s="12"/>
      <c r="G119" s="12"/>
      <c r="H119" s="36">
        <f>ROUND((Source!CT39/IF(Source!BA39&lt;&gt;0,Source!BA39,1)*Source!I39),2)+ROUND((Source!CR39/IF(Source!BB39&lt;&gt;0,Source!BB39,1)*Source!I39),2)+ROUND((Source!CQ39/IF(Source!BC39&lt;&gt;0,Source!BC39,1)*Source!I39),2)</f>
        <v>185000</v>
      </c>
      <c r="I119" s="37"/>
      <c r="J119" s="37"/>
      <c r="K119" s="36">
        <f>Source!O39</f>
        <v>185000</v>
      </c>
      <c r="L119" s="36">
        <f>Source!U39</f>
        <v>0</v>
      </c>
      <c r="M119" s="31">
        <f>H119</f>
        <v>185000</v>
      </c>
      <c r="N119">
        <f>ROUND((Source!CT39/IF(Source!BA39&lt;&gt;0,Source!BA39,1)*Source!I39),2)</f>
        <v>185000</v>
      </c>
      <c r="O119">
        <f>IF(Source!BI39=1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P119">
        <f>IF(Source!BI39=2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Q119">
        <f>IF(Source!BI39=3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R119">
        <f>IF(Source!BI39=4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185000</v>
      </c>
      <c r="S119">
        <f>IF(Source!BI39=1,Source!O39+Source!X39+Source!Y39,0)</f>
        <v>0</v>
      </c>
      <c r="T119">
        <f>IF(Source!BI39=2,Source!O39+Source!X39+Source!Y39,0)</f>
        <v>0</v>
      </c>
      <c r="U119">
        <f>IF(Source!BI39=3,Source!O39+Source!X39+Source!Y39,0)</f>
        <v>0</v>
      </c>
      <c r="V119">
        <f>IF(Source!BI39=4,Source!O39+Source!X39+Source!Y39,0)</f>
        <v>185000</v>
      </c>
      <c r="W119">
        <f>ROUND((Source!CS39/IF(Source!BS39&lt;&gt;0,Source!BS39,1)*Source!I39),2)</f>
        <v>0</v>
      </c>
    </row>
    <row r="121" spans="3:23" s="37" customFormat="1" ht="15.75">
      <c r="C121" s="37" t="s">
        <v>425</v>
      </c>
      <c r="G121" s="60">
        <f>SUM(M35:M120)</f>
        <v>2933763.24</v>
      </c>
      <c r="H121" s="60"/>
      <c r="J121" s="60">
        <f>ROUND(Source!AB26+Source!AK26+Source!AL26+Source!AE26*0/100,2)</f>
        <v>18507934.19</v>
      </c>
      <c r="K121" s="60"/>
      <c r="L121" s="36">
        <f>Source!AH26</f>
        <v>19544.5</v>
      </c>
      <c r="N121" s="36">
        <f aca="true" t="shared" si="0" ref="N121:W121">SUM(N35:N120)</f>
        <v>733205.79</v>
      </c>
      <c r="O121" s="36">
        <f t="shared" si="0"/>
        <v>2380763.2107999995</v>
      </c>
      <c r="P121" s="36">
        <f t="shared" si="0"/>
        <v>0</v>
      </c>
      <c r="Q121" s="36">
        <f t="shared" si="0"/>
        <v>0</v>
      </c>
      <c r="R121" s="36">
        <f t="shared" si="0"/>
        <v>553000</v>
      </c>
      <c r="S121" s="36">
        <f t="shared" si="0"/>
        <v>17954934.19</v>
      </c>
      <c r="T121" s="36">
        <f t="shared" si="0"/>
        <v>0</v>
      </c>
      <c r="U121" s="36">
        <f t="shared" si="0"/>
        <v>0</v>
      </c>
      <c r="V121" s="36">
        <f t="shared" si="0"/>
        <v>553000</v>
      </c>
      <c r="W121" s="37">
        <f t="shared" si="0"/>
        <v>15548.61</v>
      </c>
    </row>
    <row r="124" spans="3:11" ht="18" hidden="1">
      <c r="C124" s="40" t="s">
        <v>120</v>
      </c>
      <c r="D124" s="58" t="str">
        <f>Source!G41</f>
        <v>Вентфасад</v>
      </c>
      <c r="E124" s="58"/>
      <c r="F124" s="58"/>
      <c r="G124" s="58"/>
      <c r="H124" s="58"/>
      <c r="I124" s="58"/>
      <c r="J124" s="58"/>
      <c r="K124" s="58"/>
    </row>
    <row r="125" spans="3:12" ht="18" hidden="1">
      <c r="C125" s="61" t="str">
        <f>Source!H56</f>
        <v>Итого по разделу</v>
      </c>
      <c r="D125" s="61"/>
      <c r="E125" s="61"/>
      <c r="F125" s="61"/>
      <c r="G125" s="61"/>
      <c r="H125" s="61"/>
      <c r="I125" s="61"/>
      <c r="J125" s="62">
        <f>Source!F56</f>
        <v>18507934.19</v>
      </c>
      <c r="K125" s="63"/>
      <c r="L125" s="39"/>
    </row>
    <row r="126" ht="12.75" hidden="1"/>
    <row r="127" spans="3:23" s="40" customFormat="1" ht="18" hidden="1">
      <c r="C127" s="40" t="s">
        <v>426</v>
      </c>
      <c r="G127" s="64">
        <f>G121</f>
        <v>2933763.24</v>
      </c>
      <c r="H127" s="64"/>
      <c r="J127" s="64">
        <f>ROUND(Source!O58+Source!X58+Source!Y58+Source!R58*0/100,2)</f>
        <v>18507934.19</v>
      </c>
      <c r="K127" s="64"/>
      <c r="L127" s="41">
        <f>Source!U58</f>
        <v>19544.5</v>
      </c>
      <c r="N127" s="41">
        <f aca="true" t="shared" si="1" ref="N127:W127">N121</f>
        <v>733205.79</v>
      </c>
      <c r="O127" s="41">
        <f t="shared" si="1"/>
        <v>2380763.2107999995</v>
      </c>
      <c r="P127" s="41">
        <f t="shared" si="1"/>
        <v>0</v>
      </c>
      <c r="Q127" s="41">
        <f t="shared" si="1"/>
        <v>0</v>
      </c>
      <c r="R127" s="41">
        <f t="shared" si="1"/>
        <v>553000</v>
      </c>
      <c r="S127" s="41">
        <f t="shared" si="1"/>
        <v>17954934.19</v>
      </c>
      <c r="T127" s="41">
        <f t="shared" si="1"/>
        <v>0</v>
      </c>
      <c r="U127" s="41">
        <f t="shared" si="1"/>
        <v>0</v>
      </c>
      <c r="V127" s="41">
        <f t="shared" si="1"/>
        <v>553000</v>
      </c>
      <c r="W127" s="40">
        <f t="shared" si="1"/>
        <v>15548.61</v>
      </c>
    </row>
    <row r="128" ht="12.75" hidden="1"/>
    <row r="129" spans="3:11" ht="18" hidden="1">
      <c r="C129" s="40" t="s">
        <v>427</v>
      </c>
      <c r="D129" s="58" t="str">
        <f>Source!G58</f>
        <v>Вентфасад</v>
      </c>
      <c r="E129" s="58"/>
      <c r="F129" s="58"/>
      <c r="G129" s="58"/>
      <c r="H129" s="58"/>
      <c r="I129" s="58"/>
      <c r="J129" s="58"/>
      <c r="K129" s="58"/>
    </row>
    <row r="130" spans="3:12" ht="18">
      <c r="C130" s="61" t="str">
        <f>Source!H61</f>
        <v>Стоимость материальных ресурсов</v>
      </c>
      <c r="D130" s="61"/>
      <c r="E130" s="61"/>
      <c r="F130" s="61"/>
      <c r="G130" s="61"/>
      <c r="H130" s="61"/>
      <c r="I130" s="61"/>
      <c r="J130" s="62">
        <f>Source!F61</f>
        <v>8772062.97</v>
      </c>
      <c r="K130" s="63"/>
      <c r="L130" s="39"/>
    </row>
    <row r="131" spans="3:12" ht="18">
      <c r="C131" s="61" t="str">
        <f>Source!H64</f>
        <v>Эксплуатация машин</v>
      </c>
      <c r="D131" s="61"/>
      <c r="E131" s="61"/>
      <c r="F131" s="61"/>
      <c r="G131" s="61"/>
      <c r="H131" s="61"/>
      <c r="I131" s="61"/>
      <c r="J131" s="62">
        <f>Source!F64</f>
        <v>742867.46</v>
      </c>
      <c r="K131" s="63"/>
      <c r="L131" s="39"/>
    </row>
    <row r="132" spans="3:12" ht="18">
      <c r="C132" s="61" t="str">
        <f>Source!H66</f>
        <v>Основная ЗП рабочих</v>
      </c>
      <c r="D132" s="61"/>
      <c r="E132" s="61"/>
      <c r="F132" s="61"/>
      <c r="G132" s="61"/>
      <c r="H132" s="61"/>
      <c r="I132" s="61"/>
      <c r="J132" s="62">
        <f>Source!F66</f>
        <v>3861578.26</v>
      </c>
      <c r="K132" s="63"/>
      <c r="L132" s="39"/>
    </row>
    <row r="133" spans="3:12" ht="18">
      <c r="C133" s="61" t="str">
        <f>Source!H71</f>
        <v>Накладные расходы</v>
      </c>
      <c r="D133" s="61"/>
      <c r="E133" s="61"/>
      <c r="F133" s="61"/>
      <c r="G133" s="61"/>
      <c r="H133" s="61"/>
      <c r="I133" s="61"/>
      <c r="J133" s="62">
        <f>Source!F71</f>
        <v>3115127.73</v>
      </c>
      <c r="K133" s="63"/>
      <c r="L133" s="39"/>
    </row>
    <row r="134" spans="3:12" ht="18">
      <c r="C134" s="61" t="str">
        <f>Source!H72</f>
        <v>Сметная прибыль</v>
      </c>
      <c r="D134" s="61"/>
      <c r="E134" s="61"/>
      <c r="F134" s="61"/>
      <c r="G134" s="61"/>
      <c r="H134" s="61"/>
      <c r="I134" s="61"/>
      <c r="J134" s="62">
        <f>Source!F72</f>
        <v>2016297.77</v>
      </c>
      <c r="K134" s="63"/>
      <c r="L134" s="39"/>
    </row>
    <row r="135" spans="3:12" ht="18">
      <c r="C135" s="61" t="str">
        <f>Source!H73</f>
        <v>Итог</v>
      </c>
      <c r="D135" s="61"/>
      <c r="E135" s="61"/>
      <c r="F135" s="61"/>
      <c r="G135" s="61"/>
      <c r="H135" s="61"/>
      <c r="I135" s="61"/>
      <c r="J135" s="62">
        <f>Source!F73</f>
        <v>18507934.19</v>
      </c>
      <c r="K135" s="63"/>
      <c r="L135" s="39"/>
    </row>
    <row r="136" spans="3:12" ht="18">
      <c r="C136" s="61" t="str">
        <f>Source!H74</f>
        <v>НДС 18%</v>
      </c>
      <c r="D136" s="61"/>
      <c r="E136" s="61"/>
      <c r="F136" s="61"/>
      <c r="G136" s="61"/>
      <c r="H136" s="61"/>
      <c r="I136" s="61"/>
      <c r="J136" s="62">
        <f>Source!F74</f>
        <v>3331428.15</v>
      </c>
      <c r="K136" s="63"/>
      <c r="L136" s="39"/>
    </row>
    <row r="137" spans="3:12" ht="18">
      <c r="C137" s="61" t="str">
        <f>Source!H75</f>
        <v>ВСЕГО с НДС</v>
      </c>
      <c r="D137" s="61"/>
      <c r="E137" s="61"/>
      <c r="F137" s="61"/>
      <c r="G137" s="61"/>
      <c r="H137" s="61"/>
      <c r="I137" s="61"/>
      <c r="J137" s="62">
        <f>Source!F75</f>
        <v>21839362.34</v>
      </c>
      <c r="K137" s="63"/>
      <c r="L137" s="39"/>
    </row>
    <row r="139" spans="3:23" s="40" customFormat="1" ht="18" hidden="1">
      <c r="C139" s="40" t="s">
        <v>428</v>
      </c>
      <c r="G139" s="64">
        <f>SUM(M1:M139)</f>
        <v>2933763.24</v>
      </c>
      <c r="H139" s="64"/>
      <c r="J139" s="64">
        <f>ROUND(Source!O18+Source!X18+Source!Y18+Source!R18*0/100,2)</f>
        <v>18507934.19</v>
      </c>
      <c r="K139" s="64"/>
      <c r="L139" s="41">
        <f>Source!U18</f>
        <v>19544.5</v>
      </c>
      <c r="N139" s="41">
        <f aca="true" t="shared" si="2" ref="N139:W139">N121</f>
        <v>733205.79</v>
      </c>
      <c r="O139" s="41">
        <f t="shared" si="2"/>
        <v>2380763.2107999995</v>
      </c>
      <c r="P139" s="41">
        <f t="shared" si="2"/>
        <v>0</v>
      </c>
      <c r="Q139" s="41">
        <f t="shared" si="2"/>
        <v>0</v>
      </c>
      <c r="R139" s="41">
        <f t="shared" si="2"/>
        <v>553000</v>
      </c>
      <c r="S139" s="41">
        <f t="shared" si="2"/>
        <v>17954934.19</v>
      </c>
      <c r="T139" s="41">
        <f t="shared" si="2"/>
        <v>0</v>
      </c>
      <c r="U139" s="41">
        <f t="shared" si="2"/>
        <v>0</v>
      </c>
      <c r="V139" s="41">
        <f t="shared" si="2"/>
        <v>553000</v>
      </c>
      <c r="W139" s="40">
        <f t="shared" si="2"/>
        <v>15548.61</v>
      </c>
    </row>
    <row r="140" spans="1:8" s="4" customFormat="1" ht="12.75">
      <c r="A140" s="4" t="s">
        <v>429</v>
      </c>
      <c r="C140" s="42" t="str">
        <f>IF(Source!AO12&lt;&gt;"",Source!AO12," ")</f>
        <v> </v>
      </c>
      <c r="D140" s="42"/>
      <c r="E140" s="42"/>
      <c r="F140" s="42"/>
      <c r="G140" s="42"/>
      <c r="H140" s="4" t="str">
        <f>IF(Source!R12&lt;&gt;"",Source!R12," ")</f>
        <v> </v>
      </c>
    </row>
    <row r="141" spans="3:7" s="5" customFormat="1" ht="11.25">
      <c r="C141" s="65" t="s">
        <v>430</v>
      </c>
      <c r="D141" s="65"/>
      <c r="E141" s="65"/>
      <c r="F141" s="65"/>
      <c r="G141" s="65"/>
    </row>
    <row r="143" spans="1:8" s="4" customFormat="1" ht="12.75">
      <c r="A143" s="4" t="s">
        <v>431</v>
      </c>
      <c r="C143" s="42" t="str">
        <f>IF(Source!AP12&lt;&gt;"",Source!AP12," ")</f>
        <v> </v>
      </c>
      <c r="D143" s="42"/>
      <c r="E143" s="42"/>
      <c r="F143" s="42"/>
      <c r="G143" s="42"/>
      <c r="H143" s="4" t="str">
        <f>IF(Source!S12&lt;&gt;"",Source!S12," ")</f>
        <v> </v>
      </c>
    </row>
    <row r="144" spans="3:7" s="5" customFormat="1" ht="11.25">
      <c r="C144" s="65" t="s">
        <v>430</v>
      </c>
      <c r="D144" s="65"/>
      <c r="E144" s="65"/>
      <c r="F144" s="65"/>
      <c r="G144" s="65"/>
    </row>
  </sheetData>
  <sheetProtection/>
  <mergeCells count="56">
    <mergeCell ref="C137:I137"/>
    <mergeCell ref="J137:K137"/>
    <mergeCell ref="J139:K139"/>
    <mergeCell ref="G139:H139"/>
    <mergeCell ref="C141:G141"/>
    <mergeCell ref="C144:G144"/>
    <mergeCell ref="C134:I134"/>
    <mergeCell ref="J134:K134"/>
    <mergeCell ref="C135:I135"/>
    <mergeCell ref="J135:K135"/>
    <mergeCell ref="C136:I136"/>
    <mergeCell ref="J136:K136"/>
    <mergeCell ref="C131:I131"/>
    <mergeCell ref="J131:K131"/>
    <mergeCell ref="C132:I132"/>
    <mergeCell ref="J132:K132"/>
    <mergeCell ref="C133:I133"/>
    <mergeCell ref="J133:K133"/>
    <mergeCell ref="C125:I125"/>
    <mergeCell ref="J125:K125"/>
    <mergeCell ref="J127:K127"/>
    <mergeCell ref="G127:H127"/>
    <mergeCell ref="D129:K129"/>
    <mergeCell ref="C130:I130"/>
    <mergeCell ref="J130:K130"/>
    <mergeCell ref="A24:C24"/>
    <mergeCell ref="D31:L31"/>
    <mergeCell ref="D33:L33"/>
    <mergeCell ref="J121:K121"/>
    <mergeCell ref="G121:H121"/>
    <mergeCell ref="D124:K124"/>
    <mergeCell ref="K20:L20"/>
    <mergeCell ref="C21:F21"/>
    <mergeCell ref="G21:H21"/>
    <mergeCell ref="I21:J21"/>
    <mergeCell ref="K21:L21"/>
    <mergeCell ref="C22:F22"/>
    <mergeCell ref="G22:H22"/>
    <mergeCell ref="I22:J22"/>
    <mergeCell ref="K22:L22"/>
    <mergeCell ref="C7:D7"/>
    <mergeCell ref="G19:H19"/>
    <mergeCell ref="I19:J19"/>
    <mergeCell ref="C20:F20"/>
    <mergeCell ref="G20:H20"/>
    <mergeCell ref="I20:J20"/>
    <mergeCell ref="H7:K7"/>
    <mergeCell ref="A11:L11"/>
    <mergeCell ref="A12:L12"/>
    <mergeCell ref="A15:L15"/>
    <mergeCell ref="B17:L17"/>
    <mergeCell ref="F3:I3"/>
    <mergeCell ref="A5:B5"/>
    <mergeCell ref="F5:H5"/>
    <mergeCell ref="C5:D5"/>
    <mergeCell ref="I5:K5"/>
  </mergeCells>
  <printOptions/>
  <pageMargins left="0.2755905511811024" right="0.1968503937007874" top="0.3937007874015748" bottom="0.3937007874015748" header="0.11811023622047245" footer="0.11811023622047245"/>
  <pageSetup horizontalDpi="600" verticalDpi="600" orientation="portrait" paperSize="9" scale="6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L1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38458</v>
      </c>
    </row>
    <row r="12" spans="1:104" ht="12.75">
      <c r="A12" s="1">
        <v>1</v>
      </c>
      <c r="B12" s="1">
        <v>1</v>
      </c>
      <c r="C12" s="1">
        <v>0</v>
      </c>
      <c r="D12" s="1">
        <f>ROW(A77)</f>
        <v>77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7</v>
      </c>
      <c r="M12" s="1" t="s">
        <v>8</v>
      </c>
      <c r="N12" s="1" t="s">
        <v>6</v>
      </c>
      <c r="O12" s="1" t="s">
        <v>9</v>
      </c>
      <c r="P12" s="1">
        <v>2013</v>
      </c>
      <c r="Q12" s="1">
        <v>4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-3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10</v>
      </c>
      <c r="AS12" s="1" t="s">
        <v>10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23614287</v>
      </c>
      <c r="BE12" s="1" t="s">
        <v>11</v>
      </c>
      <c r="BF12" s="1" t="s">
        <v>12</v>
      </c>
      <c r="BG12" s="1">
        <v>19557707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20980756</v>
      </c>
      <c r="CB12" s="1">
        <v>20980751</v>
      </c>
      <c r="CC12" s="1">
        <v>20980749</v>
      </c>
      <c r="CD12" s="1">
        <v>20980747</v>
      </c>
      <c r="CE12" s="1">
        <v>0</v>
      </c>
      <c r="CF12" s="1">
        <v>0</v>
      </c>
      <c r="CG12" s="1" t="s">
        <v>13</v>
      </c>
      <c r="CH12" s="1" t="s">
        <v>14</v>
      </c>
      <c r="CI12" s="1" t="s">
        <v>6</v>
      </c>
      <c r="CJ12" s="1">
        <v>0</v>
      </c>
      <c r="CK12" s="1">
        <v>21011639</v>
      </c>
      <c r="CL12" s="1" t="s">
        <v>15</v>
      </c>
      <c r="CM12" s="1" t="s">
        <v>16</v>
      </c>
      <c r="CN12" s="1" t="s">
        <v>15</v>
      </c>
      <c r="CO12" s="1" t="s">
        <v>15</v>
      </c>
      <c r="CP12" s="1" t="s">
        <v>15</v>
      </c>
      <c r="CQ12" s="1" t="s">
        <v>15</v>
      </c>
      <c r="CR12" s="1" t="s">
        <v>6</v>
      </c>
      <c r="CS12" s="1">
        <v>0</v>
      </c>
      <c r="CT12" s="1">
        <v>0</v>
      </c>
      <c r="CU12" s="1">
        <v>0</v>
      </c>
      <c r="CV12" s="1">
        <v>21207762</v>
      </c>
      <c r="CW12" s="1">
        <v>23250477</v>
      </c>
      <c r="CX12" s="1">
        <v>23250478</v>
      </c>
      <c r="CY12" s="1">
        <v>8</v>
      </c>
      <c r="CZ12" s="1" t="s">
        <v>6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B77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Вентфасад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13376508.69</v>
      </c>
      <c r="P18" s="2">
        <f t="shared" si="0"/>
        <v>8772062.97</v>
      </c>
      <c r="Q18" s="2">
        <f t="shared" si="0"/>
        <v>742867.46</v>
      </c>
      <c r="R18" s="2">
        <f t="shared" si="0"/>
        <v>285472.41</v>
      </c>
      <c r="S18" s="2">
        <f t="shared" si="0"/>
        <v>3861578.26</v>
      </c>
      <c r="T18" s="2">
        <f t="shared" si="0"/>
        <v>0</v>
      </c>
      <c r="U18" s="2">
        <f t="shared" si="0"/>
        <v>19544.5</v>
      </c>
      <c r="V18" s="2">
        <f t="shared" si="0"/>
        <v>1295.46</v>
      </c>
      <c r="W18" s="2">
        <f t="shared" si="0"/>
        <v>0</v>
      </c>
      <c r="X18" s="2">
        <f t="shared" si="0"/>
        <v>3115127.73</v>
      </c>
      <c r="Y18" s="2">
        <f t="shared" si="0"/>
        <v>2016297.77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ROW(A58)</f>
        <v>58</v>
      </c>
      <c r="E20" s="1"/>
      <c r="F20" s="1" t="s">
        <v>17</v>
      </c>
      <c r="G20" s="1" t="s">
        <v>5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6</v>
      </c>
      <c r="AP20" s="1" t="s">
        <v>6</v>
      </c>
      <c r="AQ20" s="1" t="s">
        <v>6</v>
      </c>
      <c r="AR20" s="1"/>
      <c r="AS20" s="1"/>
      <c r="AT20" s="1" t="s">
        <v>6</v>
      </c>
      <c r="AU20" s="1" t="s">
        <v>6</v>
      </c>
      <c r="AV20" s="1" t="s">
        <v>6</v>
      </c>
      <c r="AW20" s="1" t="s">
        <v>6</v>
      </c>
      <c r="AX20" s="1" t="s">
        <v>6</v>
      </c>
      <c r="AY20" s="1" t="s">
        <v>6</v>
      </c>
      <c r="AZ20" s="1" t="s">
        <v>6</v>
      </c>
      <c r="BA20" s="1" t="s">
        <v>6</v>
      </c>
      <c r="BB20" s="1" t="s">
        <v>6</v>
      </c>
      <c r="BC20" s="1" t="s">
        <v>6</v>
      </c>
      <c r="BD20" s="1" t="s">
        <v>6</v>
      </c>
      <c r="BE20" s="1" t="s">
        <v>18</v>
      </c>
      <c r="BF20" s="1">
        <v>0</v>
      </c>
      <c r="BG20" s="1">
        <v>0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>
        <v>0</v>
      </c>
      <c r="BN20" s="1" t="s">
        <v>6</v>
      </c>
      <c r="BO20" s="1" t="s">
        <v>6</v>
      </c>
    </row>
    <row r="22" spans="1:43" ht="12.75">
      <c r="A22" s="2">
        <v>52</v>
      </c>
      <c r="B22" s="2">
        <f aca="true" t="shared" si="1" ref="B22:AQ22">B58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Вентфасад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13376508.69</v>
      </c>
      <c r="P22" s="2">
        <f t="shared" si="1"/>
        <v>8772062.97</v>
      </c>
      <c r="Q22" s="2">
        <f t="shared" si="1"/>
        <v>742867.46</v>
      </c>
      <c r="R22" s="2">
        <f t="shared" si="1"/>
        <v>285472.41</v>
      </c>
      <c r="S22" s="2">
        <f t="shared" si="1"/>
        <v>3861578.26</v>
      </c>
      <c r="T22" s="2">
        <f t="shared" si="1"/>
        <v>0</v>
      </c>
      <c r="U22" s="2">
        <f t="shared" si="1"/>
        <v>19544.5</v>
      </c>
      <c r="V22" s="2">
        <f t="shared" si="1"/>
        <v>1295.46</v>
      </c>
      <c r="W22" s="2">
        <f t="shared" si="1"/>
        <v>0</v>
      </c>
      <c r="X22" s="2">
        <f t="shared" si="1"/>
        <v>3115127.73</v>
      </c>
      <c r="Y22" s="2">
        <f t="shared" si="1"/>
        <v>2016297.77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19</v>
      </c>
      <c r="G24" s="1" t="s">
        <v>5</v>
      </c>
      <c r="H24" s="1"/>
      <c r="I24" s="1"/>
      <c r="J24" s="1"/>
      <c r="K24" s="1"/>
      <c r="L24" s="1"/>
      <c r="M24" s="1"/>
      <c r="N24" s="1" t="s">
        <v>6</v>
      </c>
      <c r="O24" s="1"/>
      <c r="P24" s="1"/>
      <c r="Q24" s="1"/>
      <c r="R24" s="1" t="s">
        <v>6</v>
      </c>
      <c r="S24" s="1" t="s">
        <v>6</v>
      </c>
      <c r="T24" s="1" t="s">
        <v>6</v>
      </c>
      <c r="U24" s="1" t="s">
        <v>6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6</v>
      </c>
      <c r="AP24" s="1" t="s">
        <v>6</v>
      </c>
      <c r="AQ24" s="1" t="s">
        <v>6</v>
      </c>
      <c r="AR24" s="1"/>
      <c r="AS24" s="1"/>
      <c r="AT24" s="1" t="s">
        <v>6</v>
      </c>
      <c r="AU24" s="1" t="s">
        <v>6</v>
      </c>
      <c r="AV24" s="1" t="s">
        <v>6</v>
      </c>
      <c r="AW24" s="1" t="s">
        <v>6</v>
      </c>
      <c r="AX24" s="1" t="s">
        <v>6</v>
      </c>
      <c r="AY24" s="1" t="s">
        <v>6</v>
      </c>
      <c r="AZ24" s="1" t="s">
        <v>6</v>
      </c>
      <c r="BA24" s="1" t="s">
        <v>6</v>
      </c>
      <c r="BB24" s="1" t="s">
        <v>6</v>
      </c>
      <c r="BC24" s="1" t="s">
        <v>6</v>
      </c>
      <c r="BD24" s="1" t="s">
        <v>6</v>
      </c>
      <c r="BE24" s="1" t="s">
        <v>20</v>
      </c>
      <c r="BF24" s="1">
        <v>0</v>
      </c>
      <c r="BG24" s="1">
        <v>0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>
        <v>0</v>
      </c>
      <c r="BN24" s="1" t="s">
        <v>6</v>
      </c>
      <c r="BO24" s="1">
        <v>0</v>
      </c>
    </row>
    <row r="26" spans="1:43" ht="12.75">
      <c r="A26" s="2">
        <v>52</v>
      </c>
      <c r="B26" s="2">
        <f aca="true" t="shared" si="2" ref="B26:AQ26">B41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Вентфасад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13376508.69</v>
      </c>
      <c r="P26" s="2">
        <f t="shared" si="2"/>
        <v>8772062.97</v>
      </c>
      <c r="Q26" s="2">
        <f t="shared" si="2"/>
        <v>742867.46</v>
      </c>
      <c r="R26" s="2">
        <f t="shared" si="2"/>
        <v>285472.41</v>
      </c>
      <c r="S26" s="2">
        <f t="shared" si="2"/>
        <v>3861578.26</v>
      </c>
      <c r="T26" s="2">
        <f t="shared" si="2"/>
        <v>0</v>
      </c>
      <c r="U26" s="2">
        <f t="shared" si="2"/>
        <v>19544.5</v>
      </c>
      <c r="V26" s="2">
        <f t="shared" si="2"/>
        <v>1295.46</v>
      </c>
      <c r="W26" s="2">
        <f t="shared" si="2"/>
        <v>0</v>
      </c>
      <c r="X26" s="2">
        <f t="shared" si="2"/>
        <v>3115127.73</v>
      </c>
      <c r="Y26" s="2">
        <f t="shared" si="2"/>
        <v>2016297.77</v>
      </c>
      <c r="Z26" s="2">
        <f t="shared" si="2"/>
        <v>0</v>
      </c>
      <c r="AA26" s="2">
        <f t="shared" si="2"/>
        <v>0</v>
      </c>
      <c r="AB26" s="2">
        <f t="shared" si="2"/>
        <v>13376508.69</v>
      </c>
      <c r="AC26" s="2">
        <f t="shared" si="2"/>
        <v>8772062.97</v>
      </c>
      <c r="AD26" s="2">
        <f t="shared" si="2"/>
        <v>742867.46</v>
      </c>
      <c r="AE26" s="2">
        <f t="shared" si="2"/>
        <v>285472.41</v>
      </c>
      <c r="AF26" s="2">
        <f t="shared" si="2"/>
        <v>3861578.26</v>
      </c>
      <c r="AG26" s="2">
        <f t="shared" si="2"/>
        <v>0</v>
      </c>
      <c r="AH26" s="2">
        <f t="shared" si="2"/>
        <v>19544.5</v>
      </c>
      <c r="AI26" s="2">
        <f t="shared" si="2"/>
        <v>1295.46</v>
      </c>
      <c r="AJ26" s="2">
        <f t="shared" si="2"/>
        <v>0</v>
      </c>
      <c r="AK26" s="2">
        <f t="shared" si="2"/>
        <v>3115127.73</v>
      </c>
      <c r="AL26" s="2">
        <f t="shared" si="2"/>
        <v>2016297.77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94" ht="12.75">
      <c r="A28">
        <v>17</v>
      </c>
      <c r="B28">
        <v>1</v>
      </c>
      <c r="C28">
        <f>ROW(SmtRes!A6)</f>
        <v>6</v>
      </c>
      <c r="D28">
        <f>ROW(EtalonRes!A6)</f>
        <v>6</v>
      </c>
      <c r="E28" t="s">
        <v>21</v>
      </c>
      <c r="F28" t="s">
        <v>22</v>
      </c>
      <c r="G28" t="s">
        <v>23</v>
      </c>
      <c r="H28" t="s">
        <v>24</v>
      </c>
      <c r="I28">
        <v>23</v>
      </c>
      <c r="J28">
        <v>0</v>
      </c>
      <c r="O28">
        <f aca="true" t="shared" si="3" ref="O28:O39">ROUND(CP28,2)</f>
        <v>199802.23</v>
      </c>
      <c r="P28">
        <f aca="true" t="shared" si="4" ref="P28:P39">ROUND(CQ28*I28,2)</f>
        <v>40012.2</v>
      </c>
      <c r="Q28">
        <f aca="true" t="shared" si="5" ref="Q28:Q39">ROUND(CR28*I28,2)</f>
        <v>1080.31</v>
      </c>
      <c r="R28">
        <f aca="true" t="shared" si="6" ref="R28:R39">ROUND(CS28*I28,2)</f>
        <v>0</v>
      </c>
      <c r="S28">
        <f aca="true" t="shared" si="7" ref="S28:S39">ROUND(CT28*I28,2)</f>
        <v>158709.72</v>
      </c>
      <c r="T28">
        <f aca="true" t="shared" si="8" ref="T28:T39">ROUND(CU28*I28,2)</f>
        <v>0</v>
      </c>
      <c r="U28">
        <f aca="true" t="shared" si="9" ref="U28:U39">CV28*I28</f>
        <v>1000.5</v>
      </c>
      <c r="V28">
        <f aca="true" t="shared" si="10" ref="V28:V39">CW28*I28</f>
        <v>0</v>
      </c>
      <c r="W28">
        <f aca="true" t="shared" si="11" ref="W28:W39">ROUND(CX28*I28,2)</f>
        <v>0</v>
      </c>
      <c r="X28">
        <f aca="true" t="shared" si="12" ref="X28:X39">ROUND(CY28,2)</f>
        <v>165058.11</v>
      </c>
      <c r="Y28">
        <f aca="true" t="shared" si="13" ref="Y28:Y39">ROUND(CZ28,2)</f>
        <v>101574.22</v>
      </c>
      <c r="AA28">
        <v>0</v>
      </c>
      <c r="AB28">
        <f aca="true" t="shared" si="14" ref="AB28:AB39">(AC28+AD28+AF28)</f>
        <v>723.05</v>
      </c>
      <c r="AC28">
        <f aca="true" t="shared" si="15" ref="AC28:AC39">(ES28)</f>
        <v>341.11</v>
      </c>
      <c r="AD28">
        <f aca="true" t="shared" si="16" ref="AD28:AD39">(ET28)</f>
        <v>6.1</v>
      </c>
      <c r="AE28">
        <f aca="true" t="shared" si="17" ref="AE28:AE39">(EU28)</f>
        <v>0</v>
      </c>
      <c r="AF28">
        <f aca="true" t="shared" si="18" ref="AF28:AF39">(EV28)</f>
        <v>375.84</v>
      </c>
      <c r="AG28">
        <f aca="true" t="shared" si="19" ref="AG28:AG39">(AP28)</f>
        <v>0</v>
      </c>
      <c r="AH28">
        <f aca="true" t="shared" si="20" ref="AH28:AH39">(EW28)</f>
        <v>43.5</v>
      </c>
      <c r="AI28">
        <f aca="true" t="shared" si="21" ref="AI28:AI39">(EX28)</f>
        <v>0</v>
      </c>
      <c r="AJ28">
        <f aca="true" t="shared" si="22" ref="AJ28:AJ39">(AS28)</f>
        <v>0</v>
      </c>
      <c r="AK28">
        <v>723.05</v>
      </c>
      <c r="AL28">
        <v>341.11</v>
      </c>
      <c r="AM28">
        <v>6.1</v>
      </c>
      <c r="AN28">
        <v>0</v>
      </c>
      <c r="AO28">
        <v>375.84</v>
      </c>
      <c r="AP28">
        <v>0</v>
      </c>
      <c r="AQ28">
        <v>43.5</v>
      </c>
      <c r="AR28">
        <v>0</v>
      </c>
      <c r="AS28">
        <v>0</v>
      </c>
      <c r="AT28">
        <v>104</v>
      </c>
      <c r="AU28">
        <v>64</v>
      </c>
      <c r="AV28">
        <v>1</v>
      </c>
      <c r="AW28">
        <v>1</v>
      </c>
      <c r="AX28">
        <v>1</v>
      </c>
      <c r="AY28">
        <v>1</v>
      </c>
      <c r="AZ28">
        <v>13.68</v>
      </c>
      <c r="BA28">
        <v>18.36</v>
      </c>
      <c r="BB28">
        <v>7.7</v>
      </c>
      <c r="BC28">
        <v>5.1</v>
      </c>
      <c r="BH28">
        <v>0</v>
      </c>
      <c r="BI28">
        <v>1</v>
      </c>
      <c r="BJ28" t="s">
        <v>25</v>
      </c>
      <c r="BM28">
        <v>8001</v>
      </c>
      <c r="BN28">
        <v>0</v>
      </c>
      <c r="BO28" t="s">
        <v>22</v>
      </c>
      <c r="BP28">
        <v>1</v>
      </c>
      <c r="BQ28">
        <v>2</v>
      </c>
      <c r="BR28">
        <v>0</v>
      </c>
      <c r="BS28">
        <v>18.36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122</v>
      </c>
      <c r="CA28">
        <v>80</v>
      </c>
      <c r="CF28">
        <v>0</v>
      </c>
      <c r="CG28">
        <v>0</v>
      </c>
      <c r="CM28">
        <v>0</v>
      </c>
      <c r="CO28">
        <v>0</v>
      </c>
      <c r="CP28">
        <f aca="true" t="shared" si="23" ref="CP28:CP39">(P28+Q28+S28)</f>
        <v>199802.22999999998</v>
      </c>
      <c r="CQ28">
        <f aca="true" t="shared" si="24" ref="CQ28:CQ39">(AC28)*BC28</f>
        <v>1739.661</v>
      </c>
      <c r="CR28">
        <f aca="true" t="shared" si="25" ref="CR28:CR39">(AD28)*BB28</f>
        <v>46.97</v>
      </c>
      <c r="CS28">
        <f aca="true" t="shared" si="26" ref="CS28:CS39">(AE28)*BS28</f>
        <v>0</v>
      </c>
      <c r="CT28">
        <f aca="true" t="shared" si="27" ref="CT28:CT39">(AF28)*BA28</f>
        <v>6900.4223999999995</v>
      </c>
      <c r="CU28">
        <f aca="true" t="shared" si="28" ref="CU28:CU39">(AG28)*BT28</f>
        <v>0</v>
      </c>
      <c r="CV28">
        <f aca="true" t="shared" si="29" ref="CV28:CV39">(AH28)*BU28</f>
        <v>43.5</v>
      </c>
      <c r="CW28">
        <f aca="true" t="shared" si="30" ref="CW28:CW39">(AI28)*BV28</f>
        <v>0</v>
      </c>
      <c r="CX28">
        <f aca="true" t="shared" si="31" ref="CX28:CX39">(AJ28)*BW28</f>
        <v>0</v>
      </c>
      <c r="CY28">
        <f aca="true" t="shared" si="32" ref="CY28:CY39">((S28+R28)*(ROUND((FX28*IF(1,(IF(0,0.94,0.85)*IF(0,0.85,1)),1)),IF(1,0,2))/100))</f>
        <v>165058.10880000002</v>
      </c>
      <c r="CZ28">
        <f aca="true" t="shared" si="33" ref="CZ28:CZ39">((S28+R28)*(ROUND((FY28*IF(1,0.8,1)),IF(1,0,2))/100))</f>
        <v>101574.22080000001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24</v>
      </c>
      <c r="DW28" t="s">
        <v>26</v>
      </c>
      <c r="DX28">
        <v>100</v>
      </c>
      <c r="EE28">
        <v>20981227</v>
      </c>
      <c r="EF28">
        <v>2</v>
      </c>
      <c r="EG28" t="s">
        <v>27</v>
      </c>
      <c r="EH28">
        <v>0</v>
      </c>
      <c r="EJ28">
        <v>1</v>
      </c>
      <c r="EK28">
        <v>8001</v>
      </c>
      <c r="EL28" t="s">
        <v>28</v>
      </c>
      <c r="EM28" t="s">
        <v>29</v>
      </c>
      <c r="EQ28">
        <v>0</v>
      </c>
      <c r="ER28">
        <v>723.05</v>
      </c>
      <c r="ES28">
        <v>341.11</v>
      </c>
      <c r="ET28">
        <v>6.1</v>
      </c>
      <c r="EU28">
        <v>0</v>
      </c>
      <c r="EV28">
        <v>375.84</v>
      </c>
      <c r="EW28">
        <v>43.5</v>
      </c>
      <c r="EX28">
        <v>0</v>
      </c>
      <c r="EY28">
        <v>0</v>
      </c>
      <c r="EZ28">
        <v>0</v>
      </c>
      <c r="FQ28">
        <v>0</v>
      </c>
      <c r="FR28">
        <f aca="true" t="shared" si="34" ref="FR28:FR39">ROUND(IF(AND(AA28=0,BI28=3),P28,0),2)</f>
        <v>0</v>
      </c>
      <c r="FS28">
        <v>0</v>
      </c>
      <c r="FV28" t="s">
        <v>30</v>
      </c>
      <c r="FW28" t="s">
        <v>31</v>
      </c>
      <c r="FX28">
        <v>122</v>
      </c>
      <c r="FY28">
        <v>80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</row>
    <row r="29" spans="1:194" ht="12.75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32</v>
      </c>
      <c r="F29" t="s">
        <v>33</v>
      </c>
      <c r="G29" t="s">
        <v>34</v>
      </c>
      <c r="H29" t="s">
        <v>35</v>
      </c>
      <c r="I29">
        <v>46</v>
      </c>
      <c r="J29">
        <v>0</v>
      </c>
      <c r="O29">
        <f t="shared" si="3"/>
        <v>636759.6</v>
      </c>
      <c r="P29">
        <f t="shared" si="4"/>
        <v>155426.64</v>
      </c>
      <c r="Q29">
        <f t="shared" si="5"/>
        <v>292024.84</v>
      </c>
      <c r="R29">
        <f t="shared" si="6"/>
        <v>215531.71</v>
      </c>
      <c r="S29">
        <f t="shared" si="7"/>
        <v>189308.12</v>
      </c>
      <c r="T29">
        <f t="shared" si="8"/>
        <v>0</v>
      </c>
      <c r="U29">
        <f t="shared" si="9"/>
        <v>1071.8</v>
      </c>
      <c r="V29">
        <f t="shared" si="10"/>
        <v>1012</v>
      </c>
      <c r="W29">
        <f t="shared" si="11"/>
        <v>0</v>
      </c>
      <c r="X29">
        <f t="shared" si="12"/>
        <v>380549.44</v>
      </c>
      <c r="Y29">
        <f t="shared" si="13"/>
        <v>226710.3</v>
      </c>
      <c r="AA29">
        <v>0</v>
      </c>
      <c r="AB29">
        <f t="shared" si="14"/>
        <v>2389.58</v>
      </c>
      <c r="AC29">
        <f t="shared" si="15"/>
        <v>1141.5</v>
      </c>
      <c r="AD29">
        <f t="shared" si="16"/>
        <v>1023.93</v>
      </c>
      <c r="AE29">
        <f t="shared" si="17"/>
        <v>255.2</v>
      </c>
      <c r="AF29">
        <f t="shared" si="18"/>
        <v>224.15</v>
      </c>
      <c r="AG29">
        <f t="shared" si="19"/>
        <v>0</v>
      </c>
      <c r="AH29">
        <f t="shared" si="20"/>
        <v>23.3</v>
      </c>
      <c r="AI29">
        <f t="shared" si="21"/>
        <v>22</v>
      </c>
      <c r="AJ29">
        <f t="shared" si="22"/>
        <v>0</v>
      </c>
      <c r="AK29">
        <v>2389.58</v>
      </c>
      <c r="AL29">
        <v>1141.5</v>
      </c>
      <c r="AM29">
        <v>1023.93</v>
      </c>
      <c r="AN29">
        <v>255.2</v>
      </c>
      <c r="AO29">
        <v>224.15</v>
      </c>
      <c r="AP29">
        <v>0</v>
      </c>
      <c r="AQ29">
        <v>23.3</v>
      </c>
      <c r="AR29">
        <v>22</v>
      </c>
      <c r="AS29">
        <v>0</v>
      </c>
      <c r="AT29">
        <v>94</v>
      </c>
      <c r="AU29">
        <v>56</v>
      </c>
      <c r="AV29">
        <v>1</v>
      </c>
      <c r="AW29">
        <v>1</v>
      </c>
      <c r="AX29">
        <v>1</v>
      </c>
      <c r="AY29">
        <v>1</v>
      </c>
      <c r="AZ29">
        <v>8.31</v>
      </c>
      <c r="BA29">
        <v>18.36</v>
      </c>
      <c r="BB29">
        <v>6.2</v>
      </c>
      <c r="BC29">
        <v>2.96</v>
      </c>
      <c r="BH29">
        <v>0</v>
      </c>
      <c r="BI29">
        <v>1</v>
      </c>
      <c r="BJ29" t="s">
        <v>36</v>
      </c>
      <c r="BM29">
        <v>46001</v>
      </c>
      <c r="BN29">
        <v>0</v>
      </c>
      <c r="BO29" t="s">
        <v>33</v>
      </c>
      <c r="BP29">
        <v>1</v>
      </c>
      <c r="BQ29">
        <v>2</v>
      </c>
      <c r="BR29">
        <v>0</v>
      </c>
      <c r="BS29">
        <v>18.36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110</v>
      </c>
      <c r="CA29">
        <v>70</v>
      </c>
      <c r="CF29">
        <v>0</v>
      </c>
      <c r="CG29">
        <v>0</v>
      </c>
      <c r="CM29">
        <v>0</v>
      </c>
      <c r="CO29">
        <v>0</v>
      </c>
      <c r="CP29">
        <f t="shared" si="23"/>
        <v>636759.6000000001</v>
      </c>
      <c r="CQ29">
        <f t="shared" si="24"/>
        <v>3378.84</v>
      </c>
      <c r="CR29">
        <f t="shared" si="25"/>
        <v>6348.366</v>
      </c>
      <c r="CS29">
        <f t="shared" si="26"/>
        <v>4685.472</v>
      </c>
      <c r="CT29">
        <f t="shared" si="27"/>
        <v>4115.394</v>
      </c>
      <c r="CU29">
        <f t="shared" si="28"/>
        <v>0</v>
      </c>
      <c r="CV29">
        <f t="shared" si="29"/>
        <v>23.3</v>
      </c>
      <c r="CW29">
        <f t="shared" si="30"/>
        <v>22</v>
      </c>
      <c r="CX29">
        <f t="shared" si="31"/>
        <v>0</v>
      </c>
      <c r="CY29">
        <f t="shared" si="32"/>
        <v>380549.44019999995</v>
      </c>
      <c r="CZ29">
        <f t="shared" si="33"/>
        <v>226710.3048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35</v>
      </c>
      <c r="DW29" t="s">
        <v>35</v>
      </c>
      <c r="DX29">
        <v>1</v>
      </c>
      <c r="EE29">
        <v>20981297</v>
      </c>
      <c r="EF29">
        <v>2</v>
      </c>
      <c r="EG29" t="s">
        <v>27</v>
      </c>
      <c r="EH29">
        <v>0</v>
      </c>
      <c r="EJ29">
        <v>1</v>
      </c>
      <c r="EK29">
        <v>46001</v>
      </c>
      <c r="EL29" t="s">
        <v>37</v>
      </c>
      <c r="EM29" t="s">
        <v>38</v>
      </c>
      <c r="EQ29">
        <v>0</v>
      </c>
      <c r="ER29">
        <v>2389.58</v>
      </c>
      <c r="ES29">
        <v>1141.5</v>
      </c>
      <c r="ET29">
        <v>1023.93</v>
      </c>
      <c r="EU29">
        <v>255.2</v>
      </c>
      <c r="EV29">
        <v>224.15</v>
      </c>
      <c r="EW29">
        <v>23.3</v>
      </c>
      <c r="EX29">
        <v>22</v>
      </c>
      <c r="EY29">
        <v>0</v>
      </c>
      <c r="EZ29">
        <v>0</v>
      </c>
      <c r="FQ29">
        <v>0</v>
      </c>
      <c r="FR29">
        <f t="shared" si="34"/>
        <v>0</v>
      </c>
      <c r="FS29">
        <v>0</v>
      </c>
      <c r="FV29" t="s">
        <v>30</v>
      </c>
      <c r="FW29" t="s">
        <v>31</v>
      </c>
      <c r="FX29">
        <v>110</v>
      </c>
      <c r="FY29">
        <v>70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</row>
    <row r="30" spans="1:194" ht="12.75">
      <c r="A30">
        <v>17</v>
      </c>
      <c r="B30">
        <v>1</v>
      </c>
      <c r="C30">
        <f>ROW(SmtRes!A39)</f>
        <v>39</v>
      </c>
      <c r="D30">
        <f>ROW(EtalonRes!A39)</f>
        <v>39</v>
      </c>
      <c r="E30" t="s">
        <v>39</v>
      </c>
      <c r="F30" t="s">
        <v>40</v>
      </c>
      <c r="G30" t="s">
        <v>41</v>
      </c>
      <c r="H30" t="s">
        <v>24</v>
      </c>
      <c r="I30">
        <v>23</v>
      </c>
      <c r="J30">
        <v>0</v>
      </c>
      <c r="O30">
        <f t="shared" si="3"/>
        <v>862330.48</v>
      </c>
      <c r="P30">
        <f t="shared" si="4"/>
        <v>75764.44</v>
      </c>
      <c r="Q30">
        <f t="shared" si="5"/>
        <v>271802.5</v>
      </c>
      <c r="R30">
        <f t="shared" si="6"/>
        <v>66863.82</v>
      </c>
      <c r="S30">
        <f t="shared" si="7"/>
        <v>514763.54</v>
      </c>
      <c r="T30">
        <f t="shared" si="8"/>
        <v>0</v>
      </c>
      <c r="U30">
        <f t="shared" si="9"/>
        <v>3091.2000000000003</v>
      </c>
      <c r="V30">
        <f t="shared" si="10"/>
        <v>269.56</v>
      </c>
      <c r="W30">
        <f t="shared" si="11"/>
        <v>0</v>
      </c>
      <c r="X30">
        <f t="shared" si="12"/>
        <v>447853.07</v>
      </c>
      <c r="Y30">
        <f t="shared" si="13"/>
        <v>395506.6</v>
      </c>
      <c r="AA30">
        <v>0</v>
      </c>
      <c r="AB30">
        <f t="shared" si="14"/>
        <v>4275.03</v>
      </c>
      <c r="AC30">
        <f t="shared" si="15"/>
        <v>1426.02</v>
      </c>
      <c r="AD30">
        <f t="shared" si="16"/>
        <v>1630</v>
      </c>
      <c r="AE30">
        <f t="shared" si="17"/>
        <v>158.34</v>
      </c>
      <c r="AF30">
        <f t="shared" si="18"/>
        <v>1219.01</v>
      </c>
      <c r="AG30">
        <f t="shared" si="19"/>
        <v>0</v>
      </c>
      <c r="AH30">
        <f t="shared" si="20"/>
        <v>134.4</v>
      </c>
      <c r="AI30">
        <f t="shared" si="21"/>
        <v>11.72</v>
      </c>
      <c r="AJ30">
        <f t="shared" si="22"/>
        <v>0</v>
      </c>
      <c r="AK30">
        <v>4275.03</v>
      </c>
      <c r="AL30">
        <v>1426.02</v>
      </c>
      <c r="AM30">
        <v>1630</v>
      </c>
      <c r="AN30">
        <v>158.34</v>
      </c>
      <c r="AO30">
        <v>1219.01</v>
      </c>
      <c r="AP30">
        <v>0</v>
      </c>
      <c r="AQ30">
        <v>134.4</v>
      </c>
      <c r="AR30">
        <v>11.72</v>
      </c>
      <c r="AS30">
        <v>0</v>
      </c>
      <c r="AT30">
        <v>77</v>
      </c>
      <c r="AU30">
        <v>68</v>
      </c>
      <c r="AV30">
        <v>1</v>
      </c>
      <c r="AW30">
        <v>1</v>
      </c>
      <c r="AX30">
        <v>1</v>
      </c>
      <c r="AY30">
        <v>1</v>
      </c>
      <c r="AZ30">
        <v>11.09</v>
      </c>
      <c r="BA30">
        <v>18.36</v>
      </c>
      <c r="BB30">
        <v>7.25</v>
      </c>
      <c r="BC30">
        <v>2.31</v>
      </c>
      <c r="BH30">
        <v>0</v>
      </c>
      <c r="BI30">
        <v>1</v>
      </c>
      <c r="BJ30" t="s">
        <v>42</v>
      </c>
      <c r="BM30">
        <v>9001</v>
      </c>
      <c r="BN30">
        <v>0</v>
      </c>
      <c r="BO30" t="s">
        <v>40</v>
      </c>
      <c r="BP30">
        <v>1</v>
      </c>
      <c r="BQ30">
        <v>2</v>
      </c>
      <c r="BR30">
        <v>0</v>
      </c>
      <c r="BS30">
        <v>18.36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90</v>
      </c>
      <c r="CA30">
        <v>85</v>
      </c>
      <c r="CF30">
        <v>0</v>
      </c>
      <c r="CG30">
        <v>0</v>
      </c>
      <c r="CM30">
        <v>0</v>
      </c>
      <c r="CO30">
        <v>0</v>
      </c>
      <c r="CP30">
        <f t="shared" si="23"/>
        <v>862330.48</v>
      </c>
      <c r="CQ30">
        <f t="shared" si="24"/>
        <v>3294.1062</v>
      </c>
      <c r="CR30">
        <f t="shared" si="25"/>
        <v>11817.5</v>
      </c>
      <c r="CS30">
        <f t="shared" si="26"/>
        <v>2907.1224</v>
      </c>
      <c r="CT30">
        <f t="shared" si="27"/>
        <v>22381.0236</v>
      </c>
      <c r="CU30">
        <f t="shared" si="28"/>
        <v>0</v>
      </c>
      <c r="CV30">
        <f t="shared" si="29"/>
        <v>134.4</v>
      </c>
      <c r="CW30">
        <f t="shared" si="30"/>
        <v>11.72</v>
      </c>
      <c r="CX30">
        <f t="shared" si="31"/>
        <v>0</v>
      </c>
      <c r="CY30">
        <f t="shared" si="32"/>
        <v>447853.0672</v>
      </c>
      <c r="CZ30">
        <f t="shared" si="33"/>
        <v>395506.60480000003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24</v>
      </c>
      <c r="DW30" t="s">
        <v>24</v>
      </c>
      <c r="DX30">
        <v>100</v>
      </c>
      <c r="EE30">
        <v>20981228</v>
      </c>
      <c r="EF30">
        <v>2</v>
      </c>
      <c r="EG30" t="s">
        <v>27</v>
      </c>
      <c r="EH30">
        <v>0</v>
      </c>
      <c r="EJ30">
        <v>1</v>
      </c>
      <c r="EK30">
        <v>9001</v>
      </c>
      <c r="EL30" t="s">
        <v>43</v>
      </c>
      <c r="EM30" t="s">
        <v>44</v>
      </c>
      <c r="EQ30">
        <v>0</v>
      </c>
      <c r="ER30">
        <v>4275.03</v>
      </c>
      <c r="ES30">
        <v>1426.02</v>
      </c>
      <c r="ET30">
        <v>1630</v>
      </c>
      <c r="EU30">
        <v>158.34</v>
      </c>
      <c r="EV30">
        <v>1219.01</v>
      </c>
      <c r="EW30">
        <v>134.4</v>
      </c>
      <c r="EX30">
        <v>11.72</v>
      </c>
      <c r="EY30">
        <v>0</v>
      </c>
      <c r="EZ30">
        <v>0</v>
      </c>
      <c r="FQ30">
        <v>0</v>
      </c>
      <c r="FR30">
        <f t="shared" si="34"/>
        <v>0</v>
      </c>
      <c r="FS30">
        <v>0</v>
      </c>
      <c r="FV30" t="s">
        <v>30</v>
      </c>
      <c r="FW30" t="s">
        <v>31</v>
      </c>
      <c r="FX30">
        <v>90</v>
      </c>
      <c r="FY30">
        <v>85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</row>
    <row r="31" spans="1:194" ht="12.75">
      <c r="A31">
        <v>17</v>
      </c>
      <c r="B31">
        <v>1</v>
      </c>
      <c r="C31">
        <f>ROW(SmtRes!A44)</f>
        <v>44</v>
      </c>
      <c r="D31">
        <f>ROW(EtalonRes!A44)</f>
        <v>44</v>
      </c>
      <c r="E31" t="s">
        <v>45</v>
      </c>
      <c r="F31" t="s">
        <v>46</v>
      </c>
      <c r="G31" t="s">
        <v>47</v>
      </c>
      <c r="H31" t="s">
        <v>48</v>
      </c>
      <c r="I31">
        <v>276</v>
      </c>
      <c r="J31">
        <v>0</v>
      </c>
      <c r="O31">
        <f t="shared" si="3"/>
        <v>4180078.95</v>
      </c>
      <c r="P31">
        <f t="shared" si="4"/>
        <v>3564029.73</v>
      </c>
      <c r="Q31">
        <f t="shared" si="5"/>
        <v>117978.41</v>
      </c>
      <c r="R31">
        <f t="shared" si="6"/>
        <v>0</v>
      </c>
      <c r="S31">
        <f t="shared" si="7"/>
        <v>498070.81</v>
      </c>
      <c r="T31">
        <f t="shared" si="8"/>
        <v>0</v>
      </c>
      <c r="U31">
        <f t="shared" si="9"/>
        <v>2920.08</v>
      </c>
      <c r="V31">
        <f t="shared" si="10"/>
        <v>0</v>
      </c>
      <c r="W31">
        <f t="shared" si="11"/>
        <v>0</v>
      </c>
      <c r="X31">
        <f t="shared" si="12"/>
        <v>423360.19</v>
      </c>
      <c r="Y31">
        <f t="shared" si="13"/>
        <v>278919.65</v>
      </c>
      <c r="AA31">
        <v>0</v>
      </c>
      <c r="AB31">
        <f t="shared" si="14"/>
        <v>1722.72</v>
      </c>
      <c r="AC31">
        <f t="shared" si="15"/>
        <v>1567.13</v>
      </c>
      <c r="AD31">
        <f t="shared" si="16"/>
        <v>57.3</v>
      </c>
      <c r="AE31">
        <f t="shared" si="17"/>
        <v>0</v>
      </c>
      <c r="AF31">
        <f t="shared" si="18"/>
        <v>98.29</v>
      </c>
      <c r="AG31">
        <f t="shared" si="19"/>
        <v>0</v>
      </c>
      <c r="AH31">
        <f t="shared" si="20"/>
        <v>10.58</v>
      </c>
      <c r="AI31">
        <f t="shared" si="21"/>
        <v>0</v>
      </c>
      <c r="AJ31">
        <f t="shared" si="22"/>
        <v>0</v>
      </c>
      <c r="AK31">
        <v>1722.72</v>
      </c>
      <c r="AL31">
        <v>1567.13</v>
      </c>
      <c r="AM31">
        <v>57.3</v>
      </c>
      <c r="AN31">
        <v>0</v>
      </c>
      <c r="AO31">
        <v>98.29</v>
      </c>
      <c r="AP31">
        <v>0</v>
      </c>
      <c r="AQ31">
        <v>10.58</v>
      </c>
      <c r="AR31">
        <v>0</v>
      </c>
      <c r="AS31">
        <v>0</v>
      </c>
      <c r="AT31">
        <v>85</v>
      </c>
      <c r="AU31">
        <v>56</v>
      </c>
      <c r="AV31">
        <v>1</v>
      </c>
      <c r="AW31">
        <v>1</v>
      </c>
      <c r="AX31">
        <v>1</v>
      </c>
      <c r="AY31">
        <v>1</v>
      </c>
      <c r="AZ31">
        <v>9.36</v>
      </c>
      <c r="BA31">
        <v>18.36</v>
      </c>
      <c r="BB31">
        <v>7.46</v>
      </c>
      <c r="BC31">
        <v>8.24</v>
      </c>
      <c r="BH31">
        <v>0</v>
      </c>
      <c r="BI31">
        <v>1</v>
      </c>
      <c r="BJ31" t="s">
        <v>49</v>
      </c>
      <c r="BM31">
        <v>26001</v>
      </c>
      <c r="BN31">
        <v>0</v>
      </c>
      <c r="BO31" t="s">
        <v>46</v>
      </c>
      <c r="BP31">
        <v>1</v>
      </c>
      <c r="BQ31">
        <v>2</v>
      </c>
      <c r="BR31">
        <v>0</v>
      </c>
      <c r="BS31">
        <v>18.36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100</v>
      </c>
      <c r="CA31">
        <v>70</v>
      </c>
      <c r="CF31">
        <v>0</v>
      </c>
      <c r="CG31">
        <v>0</v>
      </c>
      <c r="CM31">
        <v>0</v>
      </c>
      <c r="CO31">
        <v>0</v>
      </c>
      <c r="CP31">
        <f t="shared" si="23"/>
        <v>4180078.95</v>
      </c>
      <c r="CQ31">
        <f t="shared" si="24"/>
        <v>12913.151200000002</v>
      </c>
      <c r="CR31">
        <f t="shared" si="25"/>
        <v>427.45799999999997</v>
      </c>
      <c r="CS31">
        <f t="shared" si="26"/>
        <v>0</v>
      </c>
      <c r="CT31">
        <f t="shared" si="27"/>
        <v>1804.6044000000002</v>
      </c>
      <c r="CU31">
        <f t="shared" si="28"/>
        <v>0</v>
      </c>
      <c r="CV31">
        <f t="shared" si="29"/>
        <v>10.58</v>
      </c>
      <c r="CW31">
        <f t="shared" si="30"/>
        <v>0</v>
      </c>
      <c r="CX31">
        <f t="shared" si="31"/>
        <v>0</v>
      </c>
      <c r="CY31">
        <f t="shared" si="32"/>
        <v>423360.1885</v>
      </c>
      <c r="CZ31">
        <f t="shared" si="33"/>
        <v>278919.6536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1007</v>
      </c>
      <c r="DV31" t="s">
        <v>48</v>
      </c>
      <c r="DW31" t="s">
        <v>50</v>
      </c>
      <c r="DX31">
        <v>1</v>
      </c>
      <c r="EE31">
        <v>20981269</v>
      </c>
      <c r="EF31">
        <v>2</v>
      </c>
      <c r="EG31" t="s">
        <v>27</v>
      </c>
      <c r="EH31">
        <v>0</v>
      </c>
      <c r="EJ31">
        <v>1</v>
      </c>
      <c r="EK31">
        <v>26001</v>
      </c>
      <c r="EL31" t="s">
        <v>51</v>
      </c>
      <c r="EM31" t="s">
        <v>52</v>
      </c>
      <c r="EQ31">
        <v>0</v>
      </c>
      <c r="ER31">
        <v>1722.72</v>
      </c>
      <c r="ES31">
        <v>1567.13</v>
      </c>
      <c r="ET31">
        <v>57.3</v>
      </c>
      <c r="EU31">
        <v>0</v>
      </c>
      <c r="EV31">
        <v>98.29</v>
      </c>
      <c r="EW31">
        <v>10.58</v>
      </c>
      <c r="EX31">
        <v>0</v>
      </c>
      <c r="EY31">
        <v>0</v>
      </c>
      <c r="EZ31">
        <v>0</v>
      </c>
      <c r="FQ31">
        <v>0</v>
      </c>
      <c r="FR31">
        <f t="shared" si="34"/>
        <v>0</v>
      </c>
      <c r="FS31">
        <v>0</v>
      </c>
      <c r="FV31" t="s">
        <v>30</v>
      </c>
      <c r="FW31" t="s">
        <v>31</v>
      </c>
      <c r="FX31">
        <v>100</v>
      </c>
      <c r="FY31">
        <v>70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</row>
    <row r="32" spans="1:194" ht="12.75">
      <c r="A32">
        <v>17</v>
      </c>
      <c r="B32">
        <v>1</v>
      </c>
      <c r="C32">
        <f>ROW(SmtRes!A54)</f>
        <v>54</v>
      </c>
      <c r="D32">
        <f>ROW(EtalonRes!A54)</f>
        <v>54</v>
      </c>
      <c r="E32" t="s">
        <v>53</v>
      </c>
      <c r="F32" t="s">
        <v>54</v>
      </c>
      <c r="G32" t="s">
        <v>55</v>
      </c>
      <c r="H32" t="s">
        <v>24</v>
      </c>
      <c r="I32">
        <v>23</v>
      </c>
      <c r="J32">
        <v>0</v>
      </c>
      <c r="O32">
        <f t="shared" si="3"/>
        <v>344770.55</v>
      </c>
      <c r="P32">
        <f t="shared" si="4"/>
        <v>219759.2</v>
      </c>
      <c r="Q32">
        <f t="shared" si="5"/>
        <v>8331.16</v>
      </c>
      <c r="R32">
        <f t="shared" si="6"/>
        <v>0</v>
      </c>
      <c r="S32">
        <f t="shared" si="7"/>
        <v>116680.19</v>
      </c>
      <c r="T32">
        <f t="shared" si="8"/>
        <v>0</v>
      </c>
      <c r="U32">
        <f t="shared" si="9"/>
        <v>735.54</v>
      </c>
      <c r="V32">
        <f t="shared" si="10"/>
        <v>0</v>
      </c>
      <c r="W32">
        <f t="shared" si="11"/>
        <v>0</v>
      </c>
      <c r="X32">
        <f t="shared" si="12"/>
        <v>99178.16</v>
      </c>
      <c r="Y32">
        <f t="shared" si="13"/>
        <v>65340.91</v>
      </c>
      <c r="AA32">
        <v>0</v>
      </c>
      <c r="AB32">
        <f t="shared" si="14"/>
        <v>1732.0099999999998</v>
      </c>
      <c r="AC32">
        <f t="shared" si="15"/>
        <v>1405.11</v>
      </c>
      <c r="AD32">
        <f t="shared" si="16"/>
        <v>50.59</v>
      </c>
      <c r="AE32">
        <f t="shared" si="17"/>
        <v>0</v>
      </c>
      <c r="AF32">
        <f t="shared" si="18"/>
        <v>276.31</v>
      </c>
      <c r="AG32">
        <f t="shared" si="19"/>
        <v>0</v>
      </c>
      <c r="AH32">
        <f t="shared" si="20"/>
        <v>31.98</v>
      </c>
      <c r="AI32">
        <f t="shared" si="21"/>
        <v>0</v>
      </c>
      <c r="AJ32">
        <f t="shared" si="22"/>
        <v>0</v>
      </c>
      <c r="AK32">
        <v>1732.01</v>
      </c>
      <c r="AL32">
        <v>1405.11</v>
      </c>
      <c r="AM32">
        <v>50.59</v>
      </c>
      <c r="AN32">
        <v>0</v>
      </c>
      <c r="AO32">
        <v>276.31</v>
      </c>
      <c r="AP32">
        <v>0</v>
      </c>
      <c r="AQ32">
        <v>31.98</v>
      </c>
      <c r="AR32">
        <v>0</v>
      </c>
      <c r="AS32">
        <v>0</v>
      </c>
      <c r="AT32">
        <v>85</v>
      </c>
      <c r="AU32">
        <v>56</v>
      </c>
      <c r="AV32">
        <v>1</v>
      </c>
      <c r="AW32">
        <v>1</v>
      </c>
      <c r="AX32">
        <v>1</v>
      </c>
      <c r="AY32">
        <v>1</v>
      </c>
      <c r="AZ32">
        <v>10.06</v>
      </c>
      <c r="BA32">
        <v>18.36</v>
      </c>
      <c r="BB32">
        <v>7.16</v>
      </c>
      <c r="BC32">
        <v>6.8</v>
      </c>
      <c r="BH32">
        <v>0</v>
      </c>
      <c r="BI32">
        <v>1</v>
      </c>
      <c r="BJ32" t="s">
        <v>56</v>
      </c>
      <c r="BM32">
        <v>26001</v>
      </c>
      <c r="BN32">
        <v>0</v>
      </c>
      <c r="BO32" t="s">
        <v>54</v>
      </c>
      <c r="BP32">
        <v>1</v>
      </c>
      <c r="BQ32">
        <v>2</v>
      </c>
      <c r="BR32">
        <v>0</v>
      </c>
      <c r="BS32">
        <v>18.36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100</v>
      </c>
      <c r="CA32">
        <v>70</v>
      </c>
      <c r="CF32">
        <v>0</v>
      </c>
      <c r="CG32">
        <v>0</v>
      </c>
      <c r="CM32">
        <v>0</v>
      </c>
      <c r="CO32">
        <v>0</v>
      </c>
      <c r="CP32">
        <f t="shared" si="23"/>
        <v>344770.55000000005</v>
      </c>
      <c r="CQ32">
        <f t="shared" si="24"/>
        <v>9554.748</v>
      </c>
      <c r="CR32">
        <f t="shared" si="25"/>
        <v>362.22440000000006</v>
      </c>
      <c r="CS32">
        <f t="shared" si="26"/>
        <v>0</v>
      </c>
      <c r="CT32">
        <f t="shared" si="27"/>
        <v>5073.0516</v>
      </c>
      <c r="CU32">
        <f t="shared" si="28"/>
        <v>0</v>
      </c>
      <c r="CV32">
        <f t="shared" si="29"/>
        <v>31.98</v>
      </c>
      <c r="CW32">
        <f t="shared" si="30"/>
        <v>0</v>
      </c>
      <c r="CX32">
        <f t="shared" si="31"/>
        <v>0</v>
      </c>
      <c r="CY32">
        <f t="shared" si="32"/>
        <v>99178.1615</v>
      </c>
      <c r="CZ32">
        <f t="shared" si="33"/>
        <v>65340.90640000001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24</v>
      </c>
      <c r="DW32" t="s">
        <v>57</v>
      </c>
      <c r="DX32">
        <v>100</v>
      </c>
      <c r="EE32">
        <v>20981269</v>
      </c>
      <c r="EF32">
        <v>2</v>
      </c>
      <c r="EG32" t="s">
        <v>27</v>
      </c>
      <c r="EH32">
        <v>0</v>
      </c>
      <c r="EJ32">
        <v>1</v>
      </c>
      <c r="EK32">
        <v>26001</v>
      </c>
      <c r="EL32" t="s">
        <v>51</v>
      </c>
      <c r="EM32" t="s">
        <v>52</v>
      </c>
      <c r="EQ32">
        <v>0</v>
      </c>
      <c r="ER32">
        <v>1732.01</v>
      </c>
      <c r="ES32">
        <v>1405.11</v>
      </c>
      <c r="ET32">
        <v>50.59</v>
      </c>
      <c r="EU32">
        <v>0</v>
      </c>
      <c r="EV32">
        <v>276.31</v>
      </c>
      <c r="EW32">
        <v>31.98</v>
      </c>
      <c r="EX32">
        <v>0</v>
      </c>
      <c r="EY32">
        <v>0</v>
      </c>
      <c r="EZ32">
        <v>0</v>
      </c>
      <c r="FQ32">
        <v>0</v>
      </c>
      <c r="FR32">
        <f t="shared" si="34"/>
        <v>0</v>
      </c>
      <c r="FS32">
        <v>0</v>
      </c>
      <c r="FV32" t="s">
        <v>30</v>
      </c>
      <c r="FW32" t="s">
        <v>31</v>
      </c>
      <c r="FX32">
        <v>100</v>
      </c>
      <c r="FY32">
        <v>70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</row>
    <row r="33" spans="1:194" ht="12.75">
      <c r="A33">
        <v>17</v>
      </c>
      <c r="B33">
        <v>1</v>
      </c>
      <c r="C33">
        <f>ROW(SmtRes!A65)</f>
        <v>65</v>
      </c>
      <c r="D33">
        <f>ROW(EtalonRes!A65)</f>
        <v>65</v>
      </c>
      <c r="E33" t="s">
        <v>58</v>
      </c>
      <c r="F33" t="s">
        <v>59</v>
      </c>
      <c r="G33" t="s">
        <v>60</v>
      </c>
      <c r="H33" t="s">
        <v>24</v>
      </c>
      <c r="I33">
        <v>23</v>
      </c>
      <c r="J33">
        <v>0</v>
      </c>
      <c r="O33">
        <f t="shared" si="3"/>
        <v>4252623.91</v>
      </c>
      <c r="P33">
        <f t="shared" si="4"/>
        <v>3136018.89</v>
      </c>
      <c r="Q33">
        <f t="shared" si="5"/>
        <v>19774.95</v>
      </c>
      <c r="R33">
        <f t="shared" si="6"/>
        <v>2254.98</v>
      </c>
      <c r="S33">
        <f t="shared" si="7"/>
        <v>1096830.07</v>
      </c>
      <c r="T33">
        <f t="shared" si="8"/>
        <v>0</v>
      </c>
      <c r="U33">
        <f t="shared" si="9"/>
        <v>6210</v>
      </c>
      <c r="V33">
        <f t="shared" si="10"/>
        <v>10.58</v>
      </c>
      <c r="W33">
        <f t="shared" si="11"/>
        <v>0</v>
      </c>
      <c r="X33">
        <f t="shared" si="12"/>
        <v>978185.69</v>
      </c>
      <c r="Y33">
        <f t="shared" si="13"/>
        <v>483597.42</v>
      </c>
      <c r="AA33">
        <v>0</v>
      </c>
      <c r="AB33">
        <f t="shared" si="14"/>
        <v>32859.31</v>
      </c>
      <c r="AC33">
        <f t="shared" si="15"/>
        <v>30165.63</v>
      </c>
      <c r="AD33">
        <f t="shared" si="16"/>
        <v>96.28</v>
      </c>
      <c r="AE33">
        <f t="shared" si="17"/>
        <v>5.34</v>
      </c>
      <c r="AF33">
        <f t="shared" si="18"/>
        <v>2597.4</v>
      </c>
      <c r="AG33">
        <f t="shared" si="19"/>
        <v>0</v>
      </c>
      <c r="AH33">
        <f t="shared" si="20"/>
        <v>270</v>
      </c>
      <c r="AI33">
        <f t="shared" si="21"/>
        <v>0.46</v>
      </c>
      <c r="AJ33">
        <f t="shared" si="22"/>
        <v>0</v>
      </c>
      <c r="AK33">
        <v>32859.31</v>
      </c>
      <c r="AL33">
        <v>30165.63</v>
      </c>
      <c r="AM33">
        <v>96.28</v>
      </c>
      <c r="AN33">
        <v>5.34</v>
      </c>
      <c r="AO33">
        <v>2597.4</v>
      </c>
      <c r="AP33">
        <v>0</v>
      </c>
      <c r="AQ33">
        <v>270</v>
      </c>
      <c r="AR33">
        <v>0.46</v>
      </c>
      <c r="AS33">
        <v>0</v>
      </c>
      <c r="AT33">
        <v>89</v>
      </c>
      <c r="AU33">
        <v>44</v>
      </c>
      <c r="AV33">
        <v>1</v>
      </c>
      <c r="AW33">
        <v>1</v>
      </c>
      <c r="AX33">
        <v>1</v>
      </c>
      <c r="AY33">
        <v>1</v>
      </c>
      <c r="AZ33">
        <v>7.52</v>
      </c>
      <c r="BA33">
        <v>18.36</v>
      </c>
      <c r="BB33">
        <v>8.93</v>
      </c>
      <c r="BC33">
        <v>4.52</v>
      </c>
      <c r="BH33">
        <v>0</v>
      </c>
      <c r="BI33">
        <v>1</v>
      </c>
      <c r="BJ33" t="s">
        <v>61</v>
      </c>
      <c r="BM33">
        <v>15001</v>
      </c>
      <c r="BN33">
        <v>0</v>
      </c>
      <c r="BO33" t="s">
        <v>59</v>
      </c>
      <c r="BP33">
        <v>1</v>
      </c>
      <c r="BQ33">
        <v>2</v>
      </c>
      <c r="BR33">
        <v>0</v>
      </c>
      <c r="BS33">
        <v>18.36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105</v>
      </c>
      <c r="CA33">
        <v>55</v>
      </c>
      <c r="CF33">
        <v>0</v>
      </c>
      <c r="CG33">
        <v>0</v>
      </c>
      <c r="CM33">
        <v>0</v>
      </c>
      <c r="CO33">
        <v>0</v>
      </c>
      <c r="CP33">
        <f t="shared" si="23"/>
        <v>4252623.91</v>
      </c>
      <c r="CQ33">
        <f t="shared" si="24"/>
        <v>136348.6476</v>
      </c>
      <c r="CR33">
        <f t="shared" si="25"/>
        <v>859.7804</v>
      </c>
      <c r="CS33">
        <f t="shared" si="26"/>
        <v>98.0424</v>
      </c>
      <c r="CT33">
        <f t="shared" si="27"/>
        <v>47688.264</v>
      </c>
      <c r="CU33">
        <f t="shared" si="28"/>
        <v>0</v>
      </c>
      <c r="CV33">
        <f t="shared" si="29"/>
        <v>270</v>
      </c>
      <c r="CW33">
        <f t="shared" si="30"/>
        <v>0.46</v>
      </c>
      <c r="CX33">
        <f t="shared" si="31"/>
        <v>0</v>
      </c>
      <c r="CY33">
        <f t="shared" si="32"/>
        <v>978185.6945000001</v>
      </c>
      <c r="CZ33">
        <f t="shared" si="33"/>
        <v>483597.422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24</v>
      </c>
      <c r="DW33" t="s">
        <v>62</v>
      </c>
      <c r="DX33">
        <v>100</v>
      </c>
      <c r="EE33">
        <v>20981255</v>
      </c>
      <c r="EF33">
        <v>2</v>
      </c>
      <c r="EG33" t="s">
        <v>27</v>
      </c>
      <c r="EH33">
        <v>0</v>
      </c>
      <c r="EJ33">
        <v>1</v>
      </c>
      <c r="EK33">
        <v>15001</v>
      </c>
      <c r="EL33" t="s">
        <v>63</v>
      </c>
      <c r="EM33" t="s">
        <v>64</v>
      </c>
      <c r="EQ33">
        <v>64</v>
      </c>
      <c r="ER33">
        <v>32859.31</v>
      </c>
      <c r="ES33">
        <v>30165.63</v>
      </c>
      <c r="ET33">
        <v>96.28</v>
      </c>
      <c r="EU33">
        <v>5.34</v>
      </c>
      <c r="EV33">
        <v>2597.4</v>
      </c>
      <c r="EW33">
        <v>270</v>
      </c>
      <c r="EX33">
        <v>0.46</v>
      </c>
      <c r="EY33">
        <v>0</v>
      </c>
      <c r="EZ33">
        <v>0</v>
      </c>
      <c r="FQ33">
        <v>0</v>
      </c>
      <c r="FR33">
        <f t="shared" si="34"/>
        <v>0</v>
      </c>
      <c r="FS33">
        <v>0</v>
      </c>
      <c r="FV33" t="s">
        <v>30</v>
      </c>
      <c r="FW33" t="s">
        <v>31</v>
      </c>
      <c r="FX33">
        <v>105</v>
      </c>
      <c r="FY33">
        <v>55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</row>
    <row r="34" spans="1:194" ht="12.75">
      <c r="A34">
        <v>17</v>
      </c>
      <c r="B34">
        <v>1</v>
      </c>
      <c r="C34">
        <f>ROW(SmtRes!A68)</f>
        <v>68</v>
      </c>
      <c r="D34">
        <f>ROW(EtalonRes!A68)</f>
        <v>68</v>
      </c>
      <c r="E34" t="s">
        <v>65</v>
      </c>
      <c r="F34" t="s">
        <v>66</v>
      </c>
      <c r="G34" t="s">
        <v>67</v>
      </c>
      <c r="H34" t="s">
        <v>68</v>
      </c>
      <c r="I34">
        <v>9200</v>
      </c>
      <c r="J34">
        <v>0</v>
      </c>
      <c r="O34">
        <f t="shared" si="3"/>
        <v>541949</v>
      </c>
      <c r="P34">
        <f t="shared" si="4"/>
        <v>0</v>
      </c>
      <c r="Q34">
        <f t="shared" si="5"/>
        <v>26767.4</v>
      </c>
      <c r="R34">
        <f t="shared" si="6"/>
        <v>0</v>
      </c>
      <c r="S34">
        <f t="shared" si="7"/>
        <v>515181.6</v>
      </c>
      <c r="T34">
        <f t="shared" si="8"/>
        <v>0</v>
      </c>
      <c r="U34">
        <f t="shared" si="9"/>
        <v>3128</v>
      </c>
      <c r="V34">
        <f t="shared" si="10"/>
        <v>0</v>
      </c>
      <c r="W34">
        <f t="shared" si="11"/>
        <v>0</v>
      </c>
      <c r="X34">
        <f t="shared" si="12"/>
        <v>396689.83</v>
      </c>
      <c r="Y34">
        <f t="shared" si="13"/>
        <v>350323.49</v>
      </c>
      <c r="AA34">
        <v>0</v>
      </c>
      <c r="AB34">
        <f t="shared" si="14"/>
        <v>3.5999999999999996</v>
      </c>
      <c r="AC34">
        <f t="shared" si="15"/>
        <v>0</v>
      </c>
      <c r="AD34">
        <f t="shared" si="16"/>
        <v>0.55</v>
      </c>
      <c r="AE34">
        <f t="shared" si="17"/>
        <v>0</v>
      </c>
      <c r="AF34">
        <f t="shared" si="18"/>
        <v>3.05</v>
      </c>
      <c r="AG34">
        <f t="shared" si="19"/>
        <v>0</v>
      </c>
      <c r="AH34">
        <f t="shared" si="20"/>
        <v>0.34</v>
      </c>
      <c r="AI34">
        <f t="shared" si="21"/>
        <v>0</v>
      </c>
      <c r="AJ34">
        <f t="shared" si="22"/>
        <v>0</v>
      </c>
      <c r="AK34">
        <v>3.6</v>
      </c>
      <c r="AL34">
        <v>0</v>
      </c>
      <c r="AM34">
        <v>0.55</v>
      </c>
      <c r="AN34">
        <v>0</v>
      </c>
      <c r="AO34">
        <v>3.05</v>
      </c>
      <c r="AP34">
        <v>0</v>
      </c>
      <c r="AQ34">
        <v>0.34</v>
      </c>
      <c r="AR34">
        <v>0</v>
      </c>
      <c r="AS34">
        <v>0</v>
      </c>
      <c r="AT34">
        <v>77</v>
      </c>
      <c r="AU34">
        <v>68</v>
      </c>
      <c r="AV34">
        <v>1</v>
      </c>
      <c r="AW34">
        <v>1</v>
      </c>
      <c r="AX34">
        <v>1</v>
      </c>
      <c r="AY34">
        <v>1</v>
      </c>
      <c r="AZ34">
        <v>15.68</v>
      </c>
      <c r="BA34">
        <v>18.36</v>
      </c>
      <c r="BB34">
        <v>5.29</v>
      </c>
      <c r="BC34">
        <v>1</v>
      </c>
      <c r="BH34">
        <v>0</v>
      </c>
      <c r="BI34">
        <v>1</v>
      </c>
      <c r="BJ34" t="s">
        <v>69</v>
      </c>
      <c r="BM34">
        <v>9001</v>
      </c>
      <c r="BN34">
        <v>0</v>
      </c>
      <c r="BO34" t="s">
        <v>66</v>
      </c>
      <c r="BP34">
        <v>1</v>
      </c>
      <c r="BQ34">
        <v>2</v>
      </c>
      <c r="BR34">
        <v>0</v>
      </c>
      <c r="BS34">
        <v>18.36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90</v>
      </c>
      <c r="CA34">
        <v>85</v>
      </c>
      <c r="CF34">
        <v>0</v>
      </c>
      <c r="CG34">
        <v>0</v>
      </c>
      <c r="CM34">
        <v>0</v>
      </c>
      <c r="CO34">
        <v>0</v>
      </c>
      <c r="CP34">
        <f t="shared" si="23"/>
        <v>541949</v>
      </c>
      <c r="CQ34">
        <f t="shared" si="24"/>
        <v>0</v>
      </c>
      <c r="CR34">
        <f t="shared" si="25"/>
        <v>2.9095000000000004</v>
      </c>
      <c r="CS34">
        <f t="shared" si="26"/>
        <v>0</v>
      </c>
      <c r="CT34">
        <f t="shared" si="27"/>
        <v>55.998</v>
      </c>
      <c r="CU34">
        <f t="shared" si="28"/>
        <v>0</v>
      </c>
      <c r="CV34">
        <f t="shared" si="29"/>
        <v>0.34</v>
      </c>
      <c r="CW34">
        <f t="shared" si="30"/>
        <v>0</v>
      </c>
      <c r="CX34">
        <f t="shared" si="31"/>
        <v>0</v>
      </c>
      <c r="CY34">
        <f t="shared" si="32"/>
        <v>396689.832</v>
      </c>
      <c r="CZ34">
        <f t="shared" si="33"/>
        <v>350323.488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1003</v>
      </c>
      <c r="DV34" t="s">
        <v>68</v>
      </c>
      <c r="DW34" t="s">
        <v>70</v>
      </c>
      <c r="DX34">
        <v>1</v>
      </c>
      <c r="EE34">
        <v>20981228</v>
      </c>
      <c r="EF34">
        <v>2</v>
      </c>
      <c r="EG34" t="s">
        <v>27</v>
      </c>
      <c r="EH34">
        <v>0</v>
      </c>
      <c r="EJ34">
        <v>1</v>
      </c>
      <c r="EK34">
        <v>9001</v>
      </c>
      <c r="EL34" t="s">
        <v>43</v>
      </c>
      <c r="EM34" t="s">
        <v>44</v>
      </c>
      <c r="EQ34">
        <v>0</v>
      </c>
      <c r="ER34">
        <v>3.6</v>
      </c>
      <c r="ES34">
        <v>0</v>
      </c>
      <c r="ET34">
        <v>0.55</v>
      </c>
      <c r="EU34">
        <v>0</v>
      </c>
      <c r="EV34">
        <v>3.05</v>
      </c>
      <c r="EW34">
        <v>0.34</v>
      </c>
      <c r="EX34">
        <v>0</v>
      </c>
      <c r="EY34">
        <v>0</v>
      </c>
      <c r="EZ34">
        <v>0</v>
      </c>
      <c r="FQ34">
        <v>0</v>
      </c>
      <c r="FR34">
        <f t="shared" si="34"/>
        <v>0</v>
      </c>
      <c r="FS34">
        <v>0</v>
      </c>
      <c r="FV34" t="s">
        <v>30</v>
      </c>
      <c r="FW34" t="s">
        <v>31</v>
      </c>
      <c r="FX34">
        <v>90</v>
      </c>
      <c r="FY34">
        <v>85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</row>
    <row r="35" spans="1:194" ht="12.75">
      <c r="A35">
        <v>17</v>
      </c>
      <c r="B35">
        <v>1</v>
      </c>
      <c r="C35">
        <f>ROW(SmtRes!A75)</f>
        <v>75</v>
      </c>
      <c r="D35">
        <f>ROW(EtalonRes!A75)</f>
        <v>75</v>
      </c>
      <c r="E35" t="s">
        <v>71</v>
      </c>
      <c r="F35" t="s">
        <v>72</v>
      </c>
      <c r="G35" t="s">
        <v>73</v>
      </c>
      <c r="H35" t="s">
        <v>24</v>
      </c>
      <c r="I35">
        <v>11</v>
      </c>
      <c r="J35">
        <v>0</v>
      </c>
      <c r="O35">
        <f t="shared" si="3"/>
        <v>1577190.7</v>
      </c>
      <c r="P35">
        <f t="shared" si="4"/>
        <v>1380757.33</v>
      </c>
      <c r="Q35">
        <f t="shared" si="5"/>
        <v>2196.32</v>
      </c>
      <c r="R35">
        <f t="shared" si="6"/>
        <v>545.29</v>
      </c>
      <c r="S35">
        <f t="shared" si="7"/>
        <v>194237.05</v>
      </c>
      <c r="T35">
        <f t="shared" si="8"/>
        <v>0</v>
      </c>
      <c r="U35">
        <f t="shared" si="9"/>
        <v>1240.25</v>
      </c>
      <c r="V35">
        <f t="shared" si="10"/>
        <v>2.2</v>
      </c>
      <c r="W35">
        <f t="shared" si="11"/>
        <v>0</v>
      </c>
      <c r="X35">
        <f t="shared" si="12"/>
        <v>198677.99</v>
      </c>
      <c r="Y35">
        <f t="shared" si="13"/>
        <v>101286.82</v>
      </c>
      <c r="AA35">
        <v>0</v>
      </c>
      <c r="AB35">
        <f t="shared" si="14"/>
        <v>42275.729999999996</v>
      </c>
      <c r="AC35">
        <f t="shared" si="15"/>
        <v>41290.59</v>
      </c>
      <c r="AD35">
        <f t="shared" si="16"/>
        <v>23.38</v>
      </c>
      <c r="AE35">
        <f t="shared" si="17"/>
        <v>2.7</v>
      </c>
      <c r="AF35">
        <f t="shared" si="18"/>
        <v>961.76</v>
      </c>
      <c r="AG35">
        <f t="shared" si="19"/>
        <v>0</v>
      </c>
      <c r="AH35">
        <f t="shared" si="20"/>
        <v>112.75</v>
      </c>
      <c r="AI35">
        <f t="shared" si="21"/>
        <v>0.2</v>
      </c>
      <c r="AJ35">
        <f t="shared" si="22"/>
        <v>0</v>
      </c>
      <c r="AK35">
        <v>42275.729999999996</v>
      </c>
      <c r="AL35">
        <v>41290.59</v>
      </c>
      <c r="AM35">
        <v>23.38</v>
      </c>
      <c r="AN35">
        <v>2.7</v>
      </c>
      <c r="AO35">
        <v>961.76</v>
      </c>
      <c r="AP35">
        <v>0</v>
      </c>
      <c r="AQ35">
        <v>112.75</v>
      </c>
      <c r="AR35">
        <v>0.2</v>
      </c>
      <c r="AS35">
        <v>0</v>
      </c>
      <c r="AT35">
        <v>102</v>
      </c>
      <c r="AU35">
        <v>52</v>
      </c>
      <c r="AV35">
        <v>1</v>
      </c>
      <c r="AW35">
        <v>1</v>
      </c>
      <c r="AX35">
        <v>1</v>
      </c>
      <c r="AY35">
        <v>1</v>
      </c>
      <c r="AZ35">
        <v>6.19</v>
      </c>
      <c r="BA35">
        <v>18.36</v>
      </c>
      <c r="BB35">
        <v>8.54</v>
      </c>
      <c r="BC35">
        <v>3.04</v>
      </c>
      <c r="BH35">
        <v>0</v>
      </c>
      <c r="BI35">
        <v>1</v>
      </c>
      <c r="BJ35" t="s">
        <v>74</v>
      </c>
      <c r="BM35">
        <v>12001</v>
      </c>
      <c r="BN35">
        <v>0</v>
      </c>
      <c r="BO35" t="s">
        <v>72</v>
      </c>
      <c r="BP35">
        <v>1</v>
      </c>
      <c r="BQ35">
        <v>2</v>
      </c>
      <c r="BR35">
        <v>0</v>
      </c>
      <c r="BS35">
        <v>18.36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120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23"/>
        <v>1577190.7000000002</v>
      </c>
      <c r="CQ35">
        <f t="shared" si="24"/>
        <v>125523.3936</v>
      </c>
      <c r="CR35">
        <f t="shared" si="25"/>
        <v>199.66519999999997</v>
      </c>
      <c r="CS35">
        <f t="shared" si="26"/>
        <v>49.572</v>
      </c>
      <c r="CT35">
        <f t="shared" si="27"/>
        <v>17657.9136</v>
      </c>
      <c r="CU35">
        <f t="shared" si="28"/>
        <v>0</v>
      </c>
      <c r="CV35">
        <f t="shared" si="29"/>
        <v>112.75</v>
      </c>
      <c r="CW35">
        <f t="shared" si="30"/>
        <v>0.2</v>
      </c>
      <c r="CX35">
        <f t="shared" si="31"/>
        <v>0</v>
      </c>
      <c r="CY35">
        <f t="shared" si="32"/>
        <v>198677.9868</v>
      </c>
      <c r="CZ35">
        <f t="shared" si="33"/>
        <v>101286.8168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1005</v>
      </c>
      <c r="DV35" t="s">
        <v>24</v>
      </c>
      <c r="DW35" t="s">
        <v>75</v>
      </c>
      <c r="DX35">
        <v>100</v>
      </c>
      <c r="EE35">
        <v>20981231</v>
      </c>
      <c r="EF35">
        <v>2</v>
      </c>
      <c r="EG35" t="s">
        <v>27</v>
      </c>
      <c r="EH35">
        <v>0</v>
      </c>
      <c r="EJ35">
        <v>1</v>
      </c>
      <c r="EK35">
        <v>12001</v>
      </c>
      <c r="EL35" t="s">
        <v>76</v>
      </c>
      <c r="EM35" t="s">
        <v>77</v>
      </c>
      <c r="EQ35">
        <v>64</v>
      </c>
      <c r="ER35">
        <v>42275.729999999996</v>
      </c>
      <c r="ES35">
        <v>41290.59</v>
      </c>
      <c r="ET35">
        <v>23.38</v>
      </c>
      <c r="EU35">
        <v>2.7</v>
      </c>
      <c r="EV35">
        <v>961.76</v>
      </c>
      <c r="EW35">
        <v>112.75</v>
      </c>
      <c r="EX35">
        <v>0.2</v>
      </c>
      <c r="EY35">
        <v>0</v>
      </c>
      <c r="EZ35">
        <v>0</v>
      </c>
      <c r="FQ35">
        <v>0</v>
      </c>
      <c r="FR35">
        <f t="shared" si="34"/>
        <v>0</v>
      </c>
      <c r="FS35">
        <v>0</v>
      </c>
      <c r="FV35" t="s">
        <v>30</v>
      </c>
      <c r="FW35" t="s">
        <v>31</v>
      </c>
      <c r="FX35">
        <v>120</v>
      </c>
      <c r="FY35">
        <v>65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</row>
    <row r="36" spans="1:194" ht="12.75">
      <c r="A36">
        <v>17</v>
      </c>
      <c r="B36">
        <v>1</v>
      </c>
      <c r="C36">
        <f>ROW(SmtRes!A90)</f>
        <v>90</v>
      </c>
      <c r="D36">
        <f>ROW(EtalonRes!A90)</f>
        <v>90</v>
      </c>
      <c r="E36" t="s">
        <v>78</v>
      </c>
      <c r="F36" t="s">
        <v>79</v>
      </c>
      <c r="G36" t="s">
        <v>80</v>
      </c>
      <c r="H36" t="s">
        <v>81</v>
      </c>
      <c r="I36">
        <v>3.1</v>
      </c>
      <c r="J36">
        <v>0</v>
      </c>
      <c r="O36">
        <f t="shared" si="3"/>
        <v>228003.27</v>
      </c>
      <c r="P36">
        <f t="shared" si="4"/>
        <v>200294.54</v>
      </c>
      <c r="Q36">
        <f t="shared" si="5"/>
        <v>2911.57</v>
      </c>
      <c r="R36">
        <f t="shared" si="6"/>
        <v>276.61</v>
      </c>
      <c r="S36">
        <f t="shared" si="7"/>
        <v>24797.16</v>
      </c>
      <c r="T36">
        <f t="shared" si="8"/>
        <v>0</v>
      </c>
      <c r="U36">
        <f t="shared" si="9"/>
        <v>147.126</v>
      </c>
      <c r="V36">
        <f t="shared" si="10"/>
        <v>1.1159999999999999</v>
      </c>
      <c r="W36">
        <f t="shared" si="11"/>
        <v>0</v>
      </c>
      <c r="X36">
        <f t="shared" si="12"/>
        <v>25575.25</v>
      </c>
      <c r="Y36">
        <f t="shared" si="13"/>
        <v>13038.36</v>
      </c>
      <c r="AA36">
        <v>0</v>
      </c>
      <c r="AB36">
        <f t="shared" si="14"/>
        <v>16165.18</v>
      </c>
      <c r="AC36">
        <f t="shared" si="15"/>
        <v>15568.95</v>
      </c>
      <c r="AD36">
        <f t="shared" si="16"/>
        <v>160.55</v>
      </c>
      <c r="AE36">
        <f t="shared" si="17"/>
        <v>4.86</v>
      </c>
      <c r="AF36">
        <f t="shared" si="18"/>
        <v>435.68</v>
      </c>
      <c r="AG36">
        <f t="shared" si="19"/>
        <v>0</v>
      </c>
      <c r="AH36">
        <f t="shared" si="20"/>
        <v>47.46</v>
      </c>
      <c r="AI36">
        <f t="shared" si="21"/>
        <v>0.36</v>
      </c>
      <c r="AJ36">
        <f t="shared" si="22"/>
        <v>0</v>
      </c>
      <c r="AK36">
        <v>16165.18</v>
      </c>
      <c r="AL36">
        <v>15568.95</v>
      </c>
      <c r="AM36">
        <v>160.55</v>
      </c>
      <c r="AN36">
        <v>4.86</v>
      </c>
      <c r="AO36">
        <v>435.68</v>
      </c>
      <c r="AP36">
        <v>0</v>
      </c>
      <c r="AQ36">
        <v>47.46</v>
      </c>
      <c r="AR36">
        <v>0.36</v>
      </c>
      <c r="AS36">
        <v>0</v>
      </c>
      <c r="AT36">
        <v>102</v>
      </c>
      <c r="AU36">
        <v>52</v>
      </c>
      <c r="AV36">
        <v>1</v>
      </c>
      <c r="AW36">
        <v>1</v>
      </c>
      <c r="AX36">
        <v>1</v>
      </c>
      <c r="AY36">
        <v>1</v>
      </c>
      <c r="AZ36">
        <v>6.38</v>
      </c>
      <c r="BA36">
        <v>18.36</v>
      </c>
      <c r="BB36">
        <v>5.85</v>
      </c>
      <c r="BC36">
        <v>4.15</v>
      </c>
      <c r="BH36">
        <v>0</v>
      </c>
      <c r="BI36">
        <v>1</v>
      </c>
      <c r="BJ36" t="s">
        <v>82</v>
      </c>
      <c r="BM36">
        <v>12001</v>
      </c>
      <c r="BN36">
        <v>0</v>
      </c>
      <c r="BO36" t="s">
        <v>79</v>
      </c>
      <c r="BP36">
        <v>1</v>
      </c>
      <c r="BQ36">
        <v>2</v>
      </c>
      <c r="BR36">
        <v>0</v>
      </c>
      <c r="BS36">
        <v>18.36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120</v>
      </c>
      <c r="CA36">
        <v>65</v>
      </c>
      <c r="CF36">
        <v>0</v>
      </c>
      <c r="CG36">
        <v>0</v>
      </c>
      <c r="CM36">
        <v>0</v>
      </c>
      <c r="CO36">
        <v>0</v>
      </c>
      <c r="CP36">
        <f t="shared" si="23"/>
        <v>228003.27000000002</v>
      </c>
      <c r="CQ36">
        <f t="shared" si="24"/>
        <v>64611.14250000001</v>
      </c>
      <c r="CR36">
        <f t="shared" si="25"/>
        <v>939.2175</v>
      </c>
      <c r="CS36">
        <f t="shared" si="26"/>
        <v>89.2296</v>
      </c>
      <c r="CT36">
        <f t="shared" si="27"/>
        <v>7999.0848</v>
      </c>
      <c r="CU36">
        <f t="shared" si="28"/>
        <v>0</v>
      </c>
      <c r="CV36">
        <f t="shared" si="29"/>
        <v>47.46</v>
      </c>
      <c r="CW36">
        <f t="shared" si="30"/>
        <v>0.36</v>
      </c>
      <c r="CX36">
        <f t="shared" si="31"/>
        <v>0</v>
      </c>
      <c r="CY36">
        <f t="shared" si="32"/>
        <v>25575.2454</v>
      </c>
      <c r="CZ36">
        <f t="shared" si="33"/>
        <v>13038.360400000001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1003</v>
      </c>
      <c r="DV36" t="s">
        <v>81</v>
      </c>
      <c r="DW36" t="s">
        <v>83</v>
      </c>
      <c r="DX36">
        <v>100</v>
      </c>
      <c r="EE36">
        <v>20981231</v>
      </c>
      <c r="EF36">
        <v>2</v>
      </c>
      <c r="EG36" t="s">
        <v>27</v>
      </c>
      <c r="EH36">
        <v>0</v>
      </c>
      <c r="EJ36">
        <v>1</v>
      </c>
      <c r="EK36">
        <v>12001</v>
      </c>
      <c r="EL36" t="s">
        <v>76</v>
      </c>
      <c r="EM36" t="s">
        <v>77</v>
      </c>
      <c r="EQ36">
        <v>64</v>
      </c>
      <c r="ER36">
        <v>16165.18</v>
      </c>
      <c r="ES36">
        <v>15568.95</v>
      </c>
      <c r="ET36">
        <v>160.55</v>
      </c>
      <c r="EU36">
        <v>4.86</v>
      </c>
      <c r="EV36">
        <v>435.68</v>
      </c>
      <c r="EW36">
        <v>47.46</v>
      </c>
      <c r="EX36">
        <v>0.36</v>
      </c>
      <c r="EY36">
        <v>0</v>
      </c>
      <c r="EZ36">
        <v>0</v>
      </c>
      <c r="FQ36">
        <v>0</v>
      </c>
      <c r="FR36">
        <f t="shared" si="34"/>
        <v>0</v>
      </c>
      <c r="FS36">
        <v>0</v>
      </c>
      <c r="FV36" t="s">
        <v>30</v>
      </c>
      <c r="FW36" t="s">
        <v>31</v>
      </c>
      <c r="FX36">
        <v>120</v>
      </c>
      <c r="FY36">
        <v>65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</row>
    <row r="37" spans="1:194" ht="12.75">
      <c r="A37">
        <v>17</v>
      </c>
      <c r="B37">
        <v>1</v>
      </c>
      <c r="E37" t="s">
        <v>84</v>
      </c>
      <c r="G37" t="s">
        <v>85</v>
      </c>
      <c r="H37" t="s">
        <v>86</v>
      </c>
      <c r="I37">
        <v>1</v>
      </c>
      <c r="J37">
        <v>0</v>
      </c>
      <c r="O37">
        <f t="shared" si="3"/>
        <v>253000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7"/>
        <v>253000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AA37">
        <v>0</v>
      </c>
      <c r="AB37">
        <f t="shared" si="14"/>
        <v>253000</v>
      </c>
      <c r="AC37">
        <f t="shared" si="15"/>
        <v>0</v>
      </c>
      <c r="AD37">
        <f t="shared" si="16"/>
        <v>0</v>
      </c>
      <c r="AE37">
        <f t="shared" si="17"/>
        <v>0</v>
      </c>
      <c r="AF37">
        <f t="shared" si="18"/>
        <v>253000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v>253000</v>
      </c>
      <c r="AL37">
        <v>0</v>
      </c>
      <c r="AM37">
        <v>0</v>
      </c>
      <c r="AN37">
        <v>0</v>
      </c>
      <c r="AO37">
        <v>253000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4</v>
      </c>
      <c r="BM37">
        <v>0</v>
      </c>
      <c r="BN37">
        <v>0</v>
      </c>
      <c r="BP37">
        <v>0</v>
      </c>
      <c r="BQ37">
        <v>1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23"/>
        <v>253000</v>
      </c>
      <c r="CQ37">
        <f t="shared" si="24"/>
        <v>0</v>
      </c>
      <c r="CR37">
        <f t="shared" si="25"/>
        <v>0</v>
      </c>
      <c r="CS37">
        <f t="shared" si="26"/>
        <v>0</v>
      </c>
      <c r="CT37">
        <f t="shared" si="27"/>
        <v>253000</v>
      </c>
      <c r="CU37">
        <f t="shared" si="28"/>
        <v>0</v>
      </c>
      <c r="CV37">
        <f t="shared" si="29"/>
        <v>0</v>
      </c>
      <c r="CW37">
        <f t="shared" si="30"/>
        <v>0</v>
      </c>
      <c r="CX37">
        <f t="shared" si="31"/>
        <v>0</v>
      </c>
      <c r="CY37">
        <f t="shared" si="32"/>
        <v>0</v>
      </c>
      <c r="CZ37">
        <f t="shared" si="33"/>
        <v>0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1013</v>
      </c>
      <c r="DV37" t="s">
        <v>86</v>
      </c>
      <c r="DW37" t="s">
        <v>86</v>
      </c>
      <c r="DX37">
        <v>1</v>
      </c>
      <c r="EE37">
        <v>20981170</v>
      </c>
      <c r="EF37">
        <v>1</v>
      </c>
      <c r="EG37" t="s">
        <v>87</v>
      </c>
      <c r="EH37">
        <v>0</v>
      </c>
      <c r="EJ37">
        <v>4</v>
      </c>
      <c r="EK37">
        <v>0</v>
      </c>
      <c r="EL37" t="s">
        <v>87</v>
      </c>
      <c r="EM37" t="s">
        <v>88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253000</v>
      </c>
      <c r="EW37">
        <v>0</v>
      </c>
      <c r="EX37">
        <v>0</v>
      </c>
      <c r="EY37">
        <v>0</v>
      </c>
      <c r="EZ37">
        <v>0</v>
      </c>
      <c r="FQ37">
        <v>0</v>
      </c>
      <c r="FR37">
        <f t="shared" si="34"/>
        <v>0</v>
      </c>
      <c r="FS37">
        <v>0</v>
      </c>
      <c r="FV37" t="s">
        <v>30</v>
      </c>
      <c r="FW37" t="s">
        <v>31</v>
      </c>
      <c r="FX37">
        <v>0</v>
      </c>
      <c r="FY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1</v>
      </c>
      <c r="GL37">
        <v>0</v>
      </c>
    </row>
    <row r="38" spans="1:194" ht="12.75">
      <c r="A38">
        <v>17</v>
      </c>
      <c r="B38">
        <v>1</v>
      </c>
      <c r="E38" t="s">
        <v>89</v>
      </c>
      <c r="G38" t="s">
        <v>90</v>
      </c>
      <c r="H38" t="s">
        <v>86</v>
      </c>
      <c r="I38">
        <v>1</v>
      </c>
      <c r="J38">
        <v>0</v>
      </c>
      <c r="O38">
        <f t="shared" si="3"/>
        <v>115000</v>
      </c>
      <c r="P38">
        <f t="shared" si="4"/>
        <v>0</v>
      </c>
      <c r="Q38">
        <f t="shared" si="5"/>
        <v>0</v>
      </c>
      <c r="R38">
        <f t="shared" si="6"/>
        <v>0</v>
      </c>
      <c r="S38">
        <f t="shared" si="7"/>
        <v>115000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115000</v>
      </c>
      <c r="AC38">
        <f t="shared" si="15"/>
        <v>0</v>
      </c>
      <c r="AD38">
        <f t="shared" si="16"/>
        <v>0</v>
      </c>
      <c r="AE38">
        <f t="shared" si="17"/>
        <v>0</v>
      </c>
      <c r="AF38">
        <f t="shared" si="18"/>
        <v>115000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v>115000</v>
      </c>
      <c r="AL38">
        <v>0</v>
      </c>
      <c r="AM38">
        <v>0</v>
      </c>
      <c r="AN38">
        <v>0</v>
      </c>
      <c r="AO38">
        <v>115000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4</v>
      </c>
      <c r="BM38">
        <v>0</v>
      </c>
      <c r="BN38">
        <v>0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23"/>
        <v>115000</v>
      </c>
      <c r="CQ38">
        <f t="shared" si="24"/>
        <v>0</v>
      </c>
      <c r="CR38">
        <f t="shared" si="25"/>
        <v>0</v>
      </c>
      <c r="CS38">
        <f t="shared" si="26"/>
        <v>0</v>
      </c>
      <c r="CT38">
        <f t="shared" si="27"/>
        <v>115000</v>
      </c>
      <c r="CU38">
        <f t="shared" si="28"/>
        <v>0</v>
      </c>
      <c r="CV38">
        <f t="shared" si="29"/>
        <v>0</v>
      </c>
      <c r="CW38">
        <f t="shared" si="30"/>
        <v>0</v>
      </c>
      <c r="CX38">
        <f t="shared" si="31"/>
        <v>0</v>
      </c>
      <c r="CY38">
        <f t="shared" si="32"/>
        <v>0</v>
      </c>
      <c r="CZ38">
        <f t="shared" si="33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1013</v>
      </c>
      <c r="DV38" t="s">
        <v>86</v>
      </c>
      <c r="DW38" t="s">
        <v>86</v>
      </c>
      <c r="DX38">
        <v>1</v>
      </c>
      <c r="EE38">
        <v>20981170</v>
      </c>
      <c r="EF38">
        <v>1</v>
      </c>
      <c r="EG38" t="s">
        <v>87</v>
      </c>
      <c r="EH38">
        <v>0</v>
      </c>
      <c r="EJ38">
        <v>4</v>
      </c>
      <c r="EK38">
        <v>0</v>
      </c>
      <c r="EL38" t="s">
        <v>87</v>
      </c>
      <c r="EM38" t="s">
        <v>88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115000</v>
      </c>
      <c r="EW38">
        <v>0</v>
      </c>
      <c r="EX38">
        <v>0</v>
      </c>
      <c r="EY38">
        <v>0</v>
      </c>
      <c r="EZ38">
        <v>0</v>
      </c>
      <c r="FQ38">
        <v>0</v>
      </c>
      <c r="FR38">
        <f t="shared" si="34"/>
        <v>0</v>
      </c>
      <c r="FS38">
        <v>0</v>
      </c>
      <c r="FV38" t="s">
        <v>30</v>
      </c>
      <c r="FW38" t="s">
        <v>31</v>
      </c>
      <c r="FX38">
        <v>0</v>
      </c>
      <c r="FY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1</v>
      </c>
      <c r="GL38">
        <v>0</v>
      </c>
    </row>
    <row r="39" spans="1:194" ht="12.75">
      <c r="A39">
        <v>17</v>
      </c>
      <c r="B39">
        <v>1</v>
      </c>
      <c r="E39" t="s">
        <v>91</v>
      </c>
      <c r="G39" t="s">
        <v>92</v>
      </c>
      <c r="H39" t="s">
        <v>86</v>
      </c>
      <c r="I39">
        <v>1</v>
      </c>
      <c r="J39">
        <v>0</v>
      </c>
      <c r="O39">
        <f t="shared" si="3"/>
        <v>185000</v>
      </c>
      <c r="P39">
        <f t="shared" si="4"/>
        <v>0</v>
      </c>
      <c r="Q39">
        <f t="shared" si="5"/>
        <v>0</v>
      </c>
      <c r="R39">
        <f t="shared" si="6"/>
        <v>0</v>
      </c>
      <c r="S39">
        <f t="shared" si="7"/>
        <v>185000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3"/>
        <v>0</v>
      </c>
      <c r="AA39">
        <v>0</v>
      </c>
      <c r="AB39">
        <f t="shared" si="14"/>
        <v>185000</v>
      </c>
      <c r="AC39">
        <f t="shared" si="15"/>
        <v>0</v>
      </c>
      <c r="AD39">
        <f t="shared" si="16"/>
        <v>0</v>
      </c>
      <c r="AE39">
        <f t="shared" si="17"/>
        <v>0</v>
      </c>
      <c r="AF39">
        <f t="shared" si="18"/>
        <v>185000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v>185000</v>
      </c>
      <c r="AL39">
        <v>0</v>
      </c>
      <c r="AM39">
        <v>0</v>
      </c>
      <c r="AN39">
        <v>0</v>
      </c>
      <c r="AO39">
        <v>185000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4</v>
      </c>
      <c r="BM39">
        <v>0</v>
      </c>
      <c r="BN39">
        <v>0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23"/>
        <v>185000</v>
      </c>
      <c r="CQ39">
        <f t="shared" si="24"/>
        <v>0</v>
      </c>
      <c r="CR39">
        <f t="shared" si="25"/>
        <v>0</v>
      </c>
      <c r="CS39">
        <f t="shared" si="26"/>
        <v>0</v>
      </c>
      <c r="CT39">
        <f t="shared" si="27"/>
        <v>185000</v>
      </c>
      <c r="CU39">
        <f t="shared" si="28"/>
        <v>0</v>
      </c>
      <c r="CV39">
        <f t="shared" si="29"/>
        <v>0</v>
      </c>
      <c r="CW39">
        <f t="shared" si="30"/>
        <v>0</v>
      </c>
      <c r="CX39">
        <f t="shared" si="31"/>
        <v>0</v>
      </c>
      <c r="CY39">
        <f t="shared" si="32"/>
        <v>0</v>
      </c>
      <c r="CZ39">
        <f t="shared" si="33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1013</v>
      </c>
      <c r="DV39" t="s">
        <v>86</v>
      </c>
      <c r="DW39" t="s">
        <v>86</v>
      </c>
      <c r="DX39">
        <v>1</v>
      </c>
      <c r="EE39">
        <v>20981170</v>
      </c>
      <c r="EF39">
        <v>1</v>
      </c>
      <c r="EG39" t="s">
        <v>87</v>
      </c>
      <c r="EH39">
        <v>0</v>
      </c>
      <c r="EJ39">
        <v>4</v>
      </c>
      <c r="EK39">
        <v>0</v>
      </c>
      <c r="EL39" t="s">
        <v>87</v>
      </c>
      <c r="EM39" t="s">
        <v>88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185000</v>
      </c>
      <c r="EW39">
        <v>0</v>
      </c>
      <c r="EX39">
        <v>0</v>
      </c>
      <c r="EY39">
        <v>0</v>
      </c>
      <c r="EZ39">
        <v>0</v>
      </c>
      <c r="FQ39">
        <v>0</v>
      </c>
      <c r="FR39">
        <f t="shared" si="34"/>
        <v>0</v>
      </c>
      <c r="FS39">
        <v>0</v>
      </c>
      <c r="FV39" t="s">
        <v>30</v>
      </c>
      <c r="FW39" t="s">
        <v>31</v>
      </c>
      <c r="FX39">
        <v>0</v>
      </c>
      <c r="FY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1</v>
      </c>
      <c r="GL39">
        <v>0</v>
      </c>
    </row>
    <row r="41" spans="1:43" ht="12.75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Вентфасад</v>
      </c>
      <c r="H41" s="2"/>
      <c r="I41" s="2"/>
      <c r="J41" s="2"/>
      <c r="K41" s="2"/>
      <c r="L41" s="2"/>
      <c r="M41" s="2"/>
      <c r="N41" s="2"/>
      <c r="O41" s="2">
        <f aca="true" t="shared" si="35" ref="O41:Y41">ROUND(AB41,2)</f>
        <v>13376508.69</v>
      </c>
      <c r="P41" s="2">
        <f t="shared" si="35"/>
        <v>8772062.97</v>
      </c>
      <c r="Q41" s="2">
        <f t="shared" si="35"/>
        <v>742867.46</v>
      </c>
      <c r="R41" s="2">
        <f t="shared" si="35"/>
        <v>285472.41</v>
      </c>
      <c r="S41" s="2">
        <f t="shared" si="35"/>
        <v>3861578.26</v>
      </c>
      <c r="T41" s="2">
        <f t="shared" si="35"/>
        <v>0</v>
      </c>
      <c r="U41" s="2">
        <f t="shared" si="35"/>
        <v>19544.5</v>
      </c>
      <c r="V41" s="2">
        <f t="shared" si="35"/>
        <v>1295.46</v>
      </c>
      <c r="W41" s="2">
        <f t="shared" si="35"/>
        <v>0</v>
      </c>
      <c r="X41" s="2">
        <f t="shared" si="35"/>
        <v>3115127.73</v>
      </c>
      <c r="Y41" s="2">
        <f t="shared" si="35"/>
        <v>2016297.77</v>
      </c>
      <c r="Z41" s="2"/>
      <c r="AA41" s="2"/>
      <c r="AB41" s="2">
        <f>ROUND(SUMIF(AA28:AA39,"=0",O28:O39),2)</f>
        <v>13376508.69</v>
      </c>
      <c r="AC41" s="2">
        <f>ROUND(SUMIF(AA28:AA39,"=0",P28:P39),2)</f>
        <v>8772062.97</v>
      </c>
      <c r="AD41" s="2">
        <f>ROUND(SUMIF(AA28:AA39,"=0",Q28:Q39),2)</f>
        <v>742867.46</v>
      </c>
      <c r="AE41" s="2">
        <f>ROUND(SUMIF(AA28:AA39,"=0",R28:R39),2)</f>
        <v>285472.41</v>
      </c>
      <c r="AF41" s="2">
        <f>ROUND(SUMIF(AA28:AA39,"=0",S28:S39),2)</f>
        <v>3861578.26</v>
      </c>
      <c r="AG41" s="2">
        <f>ROUND(SUMIF(AA28:AA39,"=0",T28:T39),2)</f>
        <v>0</v>
      </c>
      <c r="AH41" s="2">
        <f>ROUND(SUMIF(AA28:AA39,"=0",U28:U39),2)</f>
        <v>19544.5</v>
      </c>
      <c r="AI41" s="2">
        <f>ROUND(SUMIF(AA28:AA39,"=0",V28:V39),2)</f>
        <v>1295.46</v>
      </c>
      <c r="AJ41" s="2">
        <f>ROUND(SUMIF(AA28:AA39,"=0",W28:W39),2)</f>
        <v>0</v>
      </c>
      <c r="AK41" s="2">
        <f>ROUND(SUMIF(AA28:AA39,"=0",X28:X39),2)</f>
        <v>3115127.73</v>
      </c>
      <c r="AL41" s="2">
        <f>ROUND(SUMIF(AA28:AA39,"=0",Y28:Y39),2)</f>
        <v>2016297.77</v>
      </c>
      <c r="AM41" s="2"/>
      <c r="AN41" s="2">
        <f>ROUND(AO41,2)</f>
        <v>0</v>
      </c>
      <c r="AO41" s="2">
        <f>ROUND(SUMIF(AA28:AA39,"=0",FQ28:FQ39),2)</f>
        <v>0</v>
      </c>
      <c r="AP41" s="2">
        <f>ROUND(AQ41,2)</f>
        <v>0</v>
      </c>
      <c r="AQ41" s="2">
        <f>ROUND(SUM(FR28:FR39),2)</f>
        <v>0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201</v>
      </c>
      <c r="F43" s="3">
        <f>Source!O41</f>
        <v>13376508.69</v>
      </c>
      <c r="G43" s="3" t="s">
        <v>93</v>
      </c>
      <c r="H43" s="3" t="s">
        <v>94</v>
      </c>
      <c r="I43" s="3"/>
      <c r="J43" s="3"/>
      <c r="K43" s="3">
        <v>201</v>
      </c>
      <c r="L43" s="3">
        <v>1</v>
      </c>
      <c r="M43" s="3">
        <v>3</v>
      </c>
      <c r="N43" s="3" t="s">
        <v>6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202</v>
      </c>
      <c r="F44" s="3">
        <f>Source!P41</f>
        <v>8772062.97</v>
      </c>
      <c r="G44" s="3" t="s">
        <v>95</v>
      </c>
      <c r="H44" s="3" t="s">
        <v>96</v>
      </c>
      <c r="I44" s="3"/>
      <c r="J44" s="3"/>
      <c r="K44" s="3">
        <v>202</v>
      </c>
      <c r="L44" s="3">
        <v>2</v>
      </c>
      <c r="M44" s="3">
        <v>3</v>
      </c>
      <c r="N44" s="3" t="s">
        <v>6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222</v>
      </c>
      <c r="F45" s="3">
        <f>Source!AN41</f>
        <v>0</v>
      </c>
      <c r="G45" s="3" t="s">
        <v>97</v>
      </c>
      <c r="H45" s="3" t="s">
        <v>98</v>
      </c>
      <c r="I45" s="3"/>
      <c r="J45" s="3"/>
      <c r="K45" s="3">
        <v>222</v>
      </c>
      <c r="L45" s="3">
        <v>3</v>
      </c>
      <c r="M45" s="3">
        <v>3</v>
      </c>
      <c r="N45" s="3" t="s">
        <v>6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216</v>
      </c>
      <c r="F46" s="3">
        <f>Source!AP41</f>
        <v>0</v>
      </c>
      <c r="G46" s="3" t="s">
        <v>99</v>
      </c>
      <c r="H46" s="3" t="s">
        <v>100</v>
      </c>
      <c r="I46" s="3"/>
      <c r="J46" s="3"/>
      <c r="K46" s="3">
        <v>216</v>
      </c>
      <c r="L46" s="3">
        <v>4</v>
      </c>
      <c r="M46" s="3">
        <v>3</v>
      </c>
      <c r="N46" s="3" t="s">
        <v>6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203</v>
      </c>
      <c r="F47" s="3">
        <f>Source!Q41</f>
        <v>742867.46</v>
      </c>
      <c r="G47" s="3" t="s">
        <v>101</v>
      </c>
      <c r="H47" s="3" t="s">
        <v>102</v>
      </c>
      <c r="I47" s="3"/>
      <c r="J47" s="3"/>
      <c r="K47" s="3">
        <v>203</v>
      </c>
      <c r="L47" s="3">
        <v>5</v>
      </c>
      <c r="M47" s="3">
        <v>3</v>
      </c>
      <c r="N47" s="3" t="s">
        <v>6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204</v>
      </c>
      <c r="F48" s="3">
        <f>Source!R41</f>
        <v>285472.41</v>
      </c>
      <c r="G48" s="3" t="s">
        <v>103</v>
      </c>
      <c r="H48" s="3" t="s">
        <v>104</v>
      </c>
      <c r="I48" s="3"/>
      <c r="J48" s="3"/>
      <c r="K48" s="3">
        <v>204</v>
      </c>
      <c r="L48" s="3">
        <v>6</v>
      </c>
      <c r="M48" s="3">
        <v>3</v>
      </c>
      <c r="N48" s="3" t="s">
        <v>6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205</v>
      </c>
      <c r="F49" s="3">
        <f>Source!S41</f>
        <v>3861578.26</v>
      </c>
      <c r="G49" s="3" t="s">
        <v>105</v>
      </c>
      <c r="H49" s="3" t="s">
        <v>106</v>
      </c>
      <c r="I49" s="3"/>
      <c r="J49" s="3"/>
      <c r="K49" s="3">
        <v>205</v>
      </c>
      <c r="L49" s="3">
        <v>7</v>
      </c>
      <c r="M49" s="3">
        <v>3</v>
      </c>
      <c r="N49" s="3" t="s">
        <v>6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206</v>
      </c>
      <c r="F50" s="3">
        <f>Source!T41</f>
        <v>0</v>
      </c>
      <c r="G50" s="3" t="s">
        <v>107</v>
      </c>
      <c r="H50" s="3" t="s">
        <v>108</v>
      </c>
      <c r="I50" s="3"/>
      <c r="J50" s="3"/>
      <c r="K50" s="3">
        <v>206</v>
      </c>
      <c r="L50" s="3">
        <v>8</v>
      </c>
      <c r="M50" s="3">
        <v>3</v>
      </c>
      <c r="N50" s="3" t="s">
        <v>6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207</v>
      </c>
      <c r="F51" s="3">
        <f>Source!U41</f>
        <v>19544.5</v>
      </c>
      <c r="G51" s="3" t="s">
        <v>109</v>
      </c>
      <c r="H51" s="3" t="s">
        <v>110</v>
      </c>
      <c r="I51" s="3"/>
      <c r="J51" s="3"/>
      <c r="K51" s="3">
        <v>207</v>
      </c>
      <c r="L51" s="3">
        <v>9</v>
      </c>
      <c r="M51" s="3">
        <v>3</v>
      </c>
      <c r="N51" s="3" t="s">
        <v>6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208</v>
      </c>
      <c r="F52" s="3">
        <f>Source!V41</f>
        <v>1295.46</v>
      </c>
      <c r="G52" s="3" t="s">
        <v>111</v>
      </c>
      <c r="H52" s="3" t="s">
        <v>112</v>
      </c>
      <c r="I52" s="3"/>
      <c r="J52" s="3"/>
      <c r="K52" s="3">
        <v>208</v>
      </c>
      <c r="L52" s="3">
        <v>10</v>
      </c>
      <c r="M52" s="3">
        <v>3</v>
      </c>
      <c r="N52" s="3" t="s">
        <v>6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209</v>
      </c>
      <c r="F53" s="3">
        <f>Source!W41</f>
        <v>0</v>
      </c>
      <c r="G53" s="3" t="s">
        <v>113</v>
      </c>
      <c r="H53" s="3" t="s">
        <v>114</v>
      </c>
      <c r="I53" s="3"/>
      <c r="J53" s="3"/>
      <c r="K53" s="3">
        <v>209</v>
      </c>
      <c r="L53" s="3">
        <v>11</v>
      </c>
      <c r="M53" s="3">
        <v>3</v>
      </c>
      <c r="N53" s="3" t="s">
        <v>6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210</v>
      </c>
      <c r="F54" s="3">
        <f>Source!X41</f>
        <v>3115127.73</v>
      </c>
      <c r="G54" s="3" t="s">
        <v>115</v>
      </c>
      <c r="H54" s="3" t="s">
        <v>116</v>
      </c>
      <c r="I54" s="3"/>
      <c r="J54" s="3"/>
      <c r="K54" s="3">
        <v>210</v>
      </c>
      <c r="L54" s="3">
        <v>12</v>
      </c>
      <c r="M54" s="3">
        <v>3</v>
      </c>
      <c r="N54" s="3" t="s">
        <v>6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211</v>
      </c>
      <c r="F55" s="3">
        <f>Source!Y41</f>
        <v>2016297.77</v>
      </c>
      <c r="G55" s="3" t="s">
        <v>117</v>
      </c>
      <c r="H55" s="3" t="s">
        <v>118</v>
      </c>
      <c r="I55" s="3"/>
      <c r="J55" s="3"/>
      <c r="K55" s="3">
        <v>211</v>
      </c>
      <c r="L55" s="3">
        <v>13</v>
      </c>
      <c r="M55" s="3">
        <v>3</v>
      </c>
      <c r="N55" s="3" t="s">
        <v>6</v>
      </c>
    </row>
    <row r="56" spans="1:14" ht="12.75">
      <c r="A56" s="3">
        <v>50</v>
      </c>
      <c r="B56" s="3">
        <v>1</v>
      </c>
      <c r="C56" s="3">
        <v>0</v>
      </c>
      <c r="D56" s="3">
        <v>2</v>
      </c>
      <c r="E56" s="3">
        <v>0</v>
      </c>
      <c r="F56" s="3">
        <f>ROUND(Source!F43+Source!F54+Source!F55,2)</f>
        <v>18507934.19</v>
      </c>
      <c r="G56" s="3" t="s">
        <v>119</v>
      </c>
      <c r="H56" s="3" t="s">
        <v>120</v>
      </c>
      <c r="I56" s="3"/>
      <c r="J56" s="3"/>
      <c r="K56" s="3">
        <v>212</v>
      </c>
      <c r="L56" s="3">
        <v>14</v>
      </c>
      <c r="M56" s="3">
        <v>0</v>
      </c>
      <c r="N56" s="3" t="s">
        <v>6</v>
      </c>
    </row>
    <row r="58" spans="1:43" ht="12.75">
      <c r="A58" s="2">
        <v>51</v>
      </c>
      <c r="B58" s="2">
        <f>B20</f>
        <v>1</v>
      </c>
      <c r="C58" s="2">
        <f>A20</f>
        <v>3</v>
      </c>
      <c r="D58" s="2">
        <f>ROW(A20)</f>
        <v>20</v>
      </c>
      <c r="E58" s="2"/>
      <c r="F58" s="2" t="str">
        <f>IF(F20&lt;&gt;"",F20,"")</f>
        <v>Новая локальная смета</v>
      </c>
      <c r="G58" s="2" t="str">
        <f>IF(G20&lt;&gt;"",G20,"")</f>
        <v>Вентфасад</v>
      </c>
      <c r="H58" s="2"/>
      <c r="I58" s="2"/>
      <c r="J58" s="2"/>
      <c r="K58" s="2"/>
      <c r="L58" s="2"/>
      <c r="M58" s="2"/>
      <c r="N58" s="2"/>
      <c r="O58" s="2">
        <f aca="true" t="shared" si="36" ref="O58:Y58">ROUND(O41+AB58,2)</f>
        <v>13376508.69</v>
      </c>
      <c r="P58" s="2">
        <f t="shared" si="36"/>
        <v>8772062.97</v>
      </c>
      <c r="Q58" s="2">
        <f t="shared" si="36"/>
        <v>742867.46</v>
      </c>
      <c r="R58" s="2">
        <f t="shared" si="36"/>
        <v>285472.41</v>
      </c>
      <c r="S58" s="2">
        <f t="shared" si="36"/>
        <v>3861578.26</v>
      </c>
      <c r="T58" s="2">
        <f t="shared" si="36"/>
        <v>0</v>
      </c>
      <c r="U58" s="2">
        <f t="shared" si="36"/>
        <v>19544.5</v>
      </c>
      <c r="V58" s="2">
        <f t="shared" si="36"/>
        <v>1295.46</v>
      </c>
      <c r="W58" s="2">
        <f t="shared" si="36"/>
        <v>0</v>
      </c>
      <c r="X58" s="2">
        <f t="shared" si="36"/>
        <v>3115127.73</v>
      </c>
      <c r="Y58" s="2">
        <f t="shared" si="36"/>
        <v>2016297.77</v>
      </c>
      <c r="Z58" s="2"/>
      <c r="AA58" s="2"/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/>
      <c r="AN58" s="2">
        <f>ROUND(AN41+AO58,2)</f>
        <v>0</v>
      </c>
      <c r="AO58" s="2">
        <v>0</v>
      </c>
      <c r="AP58" s="2">
        <f>ROUND(AP41+AQ58,2)</f>
        <v>0</v>
      </c>
      <c r="AQ58" s="2">
        <v>0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201</v>
      </c>
      <c r="F60" s="3">
        <f>Source!O58</f>
        <v>13376508.69</v>
      </c>
      <c r="G60" s="3" t="s">
        <v>93</v>
      </c>
      <c r="H60" s="3" t="s">
        <v>94</v>
      </c>
      <c r="I60" s="3"/>
      <c r="J60" s="3"/>
      <c r="K60" s="3">
        <v>201</v>
      </c>
      <c r="L60" s="3">
        <v>1</v>
      </c>
      <c r="M60" s="3">
        <v>3</v>
      </c>
      <c r="N60" s="3" t="s">
        <v>6</v>
      </c>
    </row>
    <row r="61" spans="1:14" ht="12.75">
      <c r="A61" s="3">
        <v>50</v>
      </c>
      <c r="B61" s="3">
        <v>1</v>
      </c>
      <c r="C61" s="3">
        <v>0</v>
      </c>
      <c r="D61" s="3">
        <v>1</v>
      </c>
      <c r="E61" s="3">
        <v>202</v>
      </c>
      <c r="F61" s="3">
        <f>Source!P58</f>
        <v>8772062.97</v>
      </c>
      <c r="G61" s="3" t="s">
        <v>95</v>
      </c>
      <c r="H61" s="3" t="s">
        <v>96</v>
      </c>
      <c r="I61" s="3"/>
      <c r="J61" s="3"/>
      <c r="K61" s="3">
        <v>202</v>
      </c>
      <c r="L61" s="3">
        <v>2</v>
      </c>
      <c r="M61" s="3">
        <v>0</v>
      </c>
      <c r="N61" s="3" t="s">
        <v>6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222</v>
      </c>
      <c r="F62" s="3">
        <f>Source!AN58</f>
        <v>0</v>
      </c>
      <c r="G62" s="3" t="s">
        <v>97</v>
      </c>
      <c r="H62" s="3" t="s">
        <v>98</v>
      </c>
      <c r="I62" s="3"/>
      <c r="J62" s="3"/>
      <c r="K62" s="3">
        <v>222</v>
      </c>
      <c r="L62" s="3">
        <v>3</v>
      </c>
      <c r="M62" s="3">
        <v>3</v>
      </c>
      <c r="N62" s="3" t="s">
        <v>6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216</v>
      </c>
      <c r="F63" s="3">
        <f>Source!AP58</f>
        <v>0</v>
      </c>
      <c r="G63" s="3" t="s">
        <v>99</v>
      </c>
      <c r="H63" s="3" t="s">
        <v>100</v>
      </c>
      <c r="I63" s="3"/>
      <c r="J63" s="3"/>
      <c r="K63" s="3">
        <v>216</v>
      </c>
      <c r="L63" s="3">
        <v>4</v>
      </c>
      <c r="M63" s="3">
        <v>3</v>
      </c>
      <c r="N63" s="3" t="s">
        <v>6</v>
      </c>
    </row>
    <row r="64" spans="1:14" ht="12.75">
      <c r="A64" s="3">
        <v>50</v>
      </c>
      <c r="B64" s="3">
        <v>1</v>
      </c>
      <c r="C64" s="3">
        <v>0</v>
      </c>
      <c r="D64" s="3">
        <v>1</v>
      </c>
      <c r="E64" s="3">
        <v>203</v>
      </c>
      <c r="F64" s="3">
        <f>Source!Q58</f>
        <v>742867.46</v>
      </c>
      <c r="G64" s="3" t="s">
        <v>101</v>
      </c>
      <c r="H64" s="3" t="s">
        <v>102</v>
      </c>
      <c r="I64" s="3"/>
      <c r="J64" s="3"/>
      <c r="K64" s="3">
        <v>203</v>
      </c>
      <c r="L64" s="3">
        <v>5</v>
      </c>
      <c r="M64" s="3">
        <v>0</v>
      </c>
      <c r="N64" s="3" t="s">
        <v>6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204</v>
      </c>
      <c r="F65" s="3">
        <f>Source!R58</f>
        <v>285472.41</v>
      </c>
      <c r="G65" s="3" t="s">
        <v>103</v>
      </c>
      <c r="H65" s="3" t="s">
        <v>104</v>
      </c>
      <c r="I65" s="3"/>
      <c r="J65" s="3"/>
      <c r="K65" s="3">
        <v>204</v>
      </c>
      <c r="L65" s="3">
        <v>6</v>
      </c>
      <c r="M65" s="3">
        <v>3</v>
      </c>
      <c r="N65" s="3" t="s">
        <v>6</v>
      </c>
    </row>
    <row r="66" spans="1:14" ht="12.75">
      <c r="A66" s="3">
        <v>50</v>
      </c>
      <c r="B66" s="3">
        <v>1</v>
      </c>
      <c r="C66" s="3">
        <v>0</v>
      </c>
      <c r="D66" s="3">
        <v>1</v>
      </c>
      <c r="E66" s="3">
        <v>205</v>
      </c>
      <c r="F66" s="3">
        <f>Source!S58</f>
        <v>3861578.26</v>
      </c>
      <c r="G66" s="3" t="s">
        <v>105</v>
      </c>
      <c r="H66" s="3" t="s">
        <v>106</v>
      </c>
      <c r="I66" s="3"/>
      <c r="J66" s="3"/>
      <c r="K66" s="3">
        <v>205</v>
      </c>
      <c r="L66" s="3">
        <v>7</v>
      </c>
      <c r="M66" s="3">
        <v>0</v>
      </c>
      <c r="N66" s="3" t="s">
        <v>6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0</v>
      </c>
      <c r="F67" s="3">
        <f>Source!T58</f>
        <v>0</v>
      </c>
      <c r="G67" s="3" t="s">
        <v>107</v>
      </c>
      <c r="H67" s="3" t="s">
        <v>108</v>
      </c>
      <c r="I67" s="3"/>
      <c r="J67" s="3"/>
      <c r="K67" s="3">
        <v>206</v>
      </c>
      <c r="L67" s="3">
        <v>8</v>
      </c>
      <c r="M67" s="3">
        <v>3</v>
      </c>
      <c r="N67" s="3" t="s">
        <v>6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207</v>
      </c>
      <c r="F68" s="3">
        <f>Source!U58</f>
        <v>19544.5</v>
      </c>
      <c r="G68" s="3" t="s">
        <v>109</v>
      </c>
      <c r="H68" s="3" t="s">
        <v>110</v>
      </c>
      <c r="I68" s="3"/>
      <c r="J68" s="3"/>
      <c r="K68" s="3">
        <v>207</v>
      </c>
      <c r="L68" s="3">
        <v>9</v>
      </c>
      <c r="M68" s="3">
        <v>3</v>
      </c>
      <c r="N68" s="3" t="s">
        <v>6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208</v>
      </c>
      <c r="F69" s="3">
        <f>Source!V58</f>
        <v>1295.46</v>
      </c>
      <c r="G69" s="3" t="s">
        <v>111</v>
      </c>
      <c r="H69" s="3" t="s">
        <v>112</v>
      </c>
      <c r="I69" s="3"/>
      <c r="J69" s="3"/>
      <c r="K69" s="3">
        <v>208</v>
      </c>
      <c r="L69" s="3">
        <v>10</v>
      </c>
      <c r="M69" s="3">
        <v>3</v>
      </c>
      <c r="N69" s="3" t="s">
        <v>6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209</v>
      </c>
      <c r="F70" s="3">
        <f>Source!W58</f>
        <v>0</v>
      </c>
      <c r="G70" s="3" t="s">
        <v>113</v>
      </c>
      <c r="H70" s="3" t="s">
        <v>114</v>
      </c>
      <c r="I70" s="3"/>
      <c r="J70" s="3"/>
      <c r="K70" s="3">
        <v>209</v>
      </c>
      <c r="L70" s="3">
        <v>11</v>
      </c>
      <c r="M70" s="3">
        <v>3</v>
      </c>
      <c r="N70" s="3" t="s">
        <v>6</v>
      </c>
    </row>
    <row r="71" spans="1:14" ht="12.75">
      <c r="A71" s="3">
        <v>50</v>
      </c>
      <c r="B71" s="3">
        <v>1</v>
      </c>
      <c r="C71" s="3">
        <v>0</v>
      </c>
      <c r="D71" s="3">
        <v>1</v>
      </c>
      <c r="E71" s="3">
        <v>210</v>
      </c>
      <c r="F71" s="3">
        <f>Source!X58</f>
        <v>3115127.73</v>
      </c>
      <c r="G71" s="3" t="s">
        <v>115</v>
      </c>
      <c r="H71" s="3" t="s">
        <v>116</v>
      </c>
      <c r="I71" s="3"/>
      <c r="J71" s="3"/>
      <c r="K71" s="3">
        <v>210</v>
      </c>
      <c r="L71" s="3">
        <v>12</v>
      </c>
      <c r="M71" s="3">
        <v>0</v>
      </c>
      <c r="N71" s="3" t="s">
        <v>6</v>
      </c>
    </row>
    <row r="72" spans="1:14" ht="12.75">
      <c r="A72" s="3">
        <v>50</v>
      </c>
      <c r="B72" s="3">
        <v>1</v>
      </c>
      <c r="C72" s="3">
        <v>0</v>
      </c>
      <c r="D72" s="3">
        <v>1</v>
      </c>
      <c r="E72" s="3">
        <v>211</v>
      </c>
      <c r="F72" s="3">
        <f>Source!Y58</f>
        <v>2016297.77</v>
      </c>
      <c r="G72" s="3" t="s">
        <v>117</v>
      </c>
      <c r="H72" s="3" t="s">
        <v>118</v>
      </c>
      <c r="I72" s="3"/>
      <c r="J72" s="3"/>
      <c r="K72" s="3">
        <v>211</v>
      </c>
      <c r="L72" s="3">
        <v>13</v>
      </c>
      <c r="M72" s="3">
        <v>0</v>
      </c>
      <c r="N72" s="3" t="s">
        <v>6</v>
      </c>
    </row>
    <row r="73" spans="1:14" ht="12.75">
      <c r="A73" s="3">
        <v>50</v>
      </c>
      <c r="B73" s="3">
        <v>1</v>
      </c>
      <c r="C73" s="3">
        <v>0</v>
      </c>
      <c r="D73" s="3">
        <v>2</v>
      </c>
      <c r="E73" s="3">
        <v>0</v>
      </c>
      <c r="F73" s="3">
        <f>ROUND(Source!F60+Source!F71+Source!F72,2)</f>
        <v>18507934.19</v>
      </c>
      <c r="G73" s="3" t="s">
        <v>119</v>
      </c>
      <c r="H73" s="3" t="s">
        <v>119</v>
      </c>
      <c r="I73" s="3"/>
      <c r="J73" s="3"/>
      <c r="K73" s="3">
        <v>212</v>
      </c>
      <c r="L73" s="3">
        <v>14</v>
      </c>
      <c r="M73" s="3">
        <v>0</v>
      </c>
      <c r="N73" s="3" t="s">
        <v>6</v>
      </c>
    </row>
    <row r="74" spans="1:14" ht="12.75">
      <c r="A74" s="3">
        <v>50</v>
      </c>
      <c r="B74" s="3">
        <v>1</v>
      </c>
      <c r="C74" s="3">
        <v>0</v>
      </c>
      <c r="D74" s="3">
        <v>2</v>
      </c>
      <c r="E74" s="3">
        <v>0</v>
      </c>
      <c r="F74" s="3">
        <f>ROUND(Source!F73*0.18,2)</f>
        <v>3331428.15</v>
      </c>
      <c r="G74" s="3" t="s">
        <v>121</v>
      </c>
      <c r="H74" s="3" t="s">
        <v>122</v>
      </c>
      <c r="I74" s="3"/>
      <c r="J74" s="3"/>
      <c r="K74" s="3">
        <v>212</v>
      </c>
      <c r="L74" s="3">
        <v>27</v>
      </c>
      <c r="M74" s="3">
        <v>0</v>
      </c>
      <c r="N74" s="3" t="s">
        <v>6</v>
      </c>
    </row>
    <row r="75" spans="1:14" ht="12.75">
      <c r="A75" s="3">
        <v>50</v>
      </c>
      <c r="B75" s="3">
        <v>1</v>
      </c>
      <c r="C75" s="3">
        <v>0</v>
      </c>
      <c r="D75" s="3">
        <v>2</v>
      </c>
      <c r="E75" s="3">
        <v>213</v>
      </c>
      <c r="F75" s="3">
        <f>ROUND(Source!F73+Source!F74,2)</f>
        <v>21839362.34</v>
      </c>
      <c r="G75" s="3" t="s">
        <v>123</v>
      </c>
      <c r="H75" s="3" t="s">
        <v>124</v>
      </c>
      <c r="I75" s="3"/>
      <c r="J75" s="3"/>
      <c r="K75" s="3">
        <v>212</v>
      </c>
      <c r="L75" s="3">
        <v>28</v>
      </c>
      <c r="M75" s="3">
        <v>0</v>
      </c>
      <c r="N75" s="3" t="s">
        <v>6</v>
      </c>
    </row>
    <row r="77" spans="1:43" ht="12.75">
      <c r="A77" s="2">
        <v>51</v>
      </c>
      <c r="B77" s="2">
        <f>B12</f>
        <v>1</v>
      </c>
      <c r="C77" s="2">
        <f>A12</f>
        <v>1</v>
      </c>
      <c r="D77" s="2">
        <f>ROW(A12)</f>
        <v>12</v>
      </c>
      <c r="E77" s="2"/>
      <c r="F77" s="2" t="str">
        <f>IF(F12&lt;&gt;"",F12,"")</f>
        <v>Новый объект</v>
      </c>
      <c r="G77" s="2" t="str">
        <f>IF(G12&lt;&gt;"",G12,"")</f>
        <v>Вентфасад</v>
      </c>
      <c r="H77" s="2"/>
      <c r="I77" s="2"/>
      <c r="J77" s="2"/>
      <c r="K77" s="2"/>
      <c r="L77" s="2"/>
      <c r="M77" s="2"/>
      <c r="N77" s="2"/>
      <c r="O77" s="2">
        <f aca="true" t="shared" si="37" ref="O77:Y77">ROUND(O58,2)</f>
        <v>13376508.69</v>
      </c>
      <c r="P77" s="2">
        <f t="shared" si="37"/>
        <v>8772062.97</v>
      </c>
      <c r="Q77" s="2">
        <f t="shared" si="37"/>
        <v>742867.46</v>
      </c>
      <c r="R77" s="2">
        <f t="shared" si="37"/>
        <v>285472.41</v>
      </c>
      <c r="S77" s="2">
        <f t="shared" si="37"/>
        <v>3861578.26</v>
      </c>
      <c r="T77" s="2">
        <f t="shared" si="37"/>
        <v>0</v>
      </c>
      <c r="U77" s="2">
        <f t="shared" si="37"/>
        <v>19544.5</v>
      </c>
      <c r="V77" s="2">
        <f t="shared" si="37"/>
        <v>1295.46</v>
      </c>
      <c r="W77" s="2">
        <f t="shared" si="37"/>
        <v>0</v>
      </c>
      <c r="X77" s="2">
        <f t="shared" si="37"/>
        <v>3115127.73</v>
      </c>
      <c r="Y77" s="2">
        <f t="shared" si="37"/>
        <v>2016297.77</v>
      </c>
      <c r="Z77" s="2"/>
      <c r="AA77" s="2"/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/>
      <c r="AN77" s="2">
        <f>ROUND(AN58,2)</f>
        <v>0</v>
      </c>
      <c r="AO77" s="2">
        <v>0</v>
      </c>
      <c r="AP77" s="2">
        <f>ROUND(AP58,2)</f>
        <v>0</v>
      </c>
      <c r="AQ77" s="2">
        <v>0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201</v>
      </c>
      <c r="F79" s="3">
        <f>Source!O77</f>
        <v>13376508.69</v>
      </c>
      <c r="G79" s="3" t="s">
        <v>93</v>
      </c>
      <c r="H79" s="3" t="s">
        <v>94</v>
      </c>
      <c r="I79" s="3"/>
      <c r="J79" s="3"/>
      <c r="K79" s="3">
        <v>201</v>
      </c>
      <c r="L79" s="3">
        <v>1</v>
      </c>
      <c r="M79" s="3">
        <v>3</v>
      </c>
      <c r="N79" s="3" t="s">
        <v>6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202</v>
      </c>
      <c r="F80" s="3">
        <f>Source!P77</f>
        <v>8772062.97</v>
      </c>
      <c r="G80" s="3" t="s">
        <v>95</v>
      </c>
      <c r="H80" s="3" t="s">
        <v>96</v>
      </c>
      <c r="I80" s="3"/>
      <c r="J80" s="3"/>
      <c r="K80" s="3">
        <v>202</v>
      </c>
      <c r="L80" s="3">
        <v>2</v>
      </c>
      <c r="M80" s="3">
        <v>3</v>
      </c>
      <c r="N80" s="3" t="s">
        <v>6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222</v>
      </c>
      <c r="F81" s="3">
        <f>Source!AN77</f>
        <v>0</v>
      </c>
      <c r="G81" s="3" t="s">
        <v>97</v>
      </c>
      <c r="H81" s="3" t="s">
        <v>98</v>
      </c>
      <c r="I81" s="3"/>
      <c r="J81" s="3"/>
      <c r="K81" s="3">
        <v>222</v>
      </c>
      <c r="L81" s="3">
        <v>3</v>
      </c>
      <c r="M81" s="3">
        <v>3</v>
      </c>
      <c r="N81" s="3" t="s">
        <v>6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216</v>
      </c>
      <c r="F82" s="3">
        <f>Source!AP77</f>
        <v>0</v>
      </c>
      <c r="G82" s="3" t="s">
        <v>99</v>
      </c>
      <c r="H82" s="3" t="s">
        <v>100</v>
      </c>
      <c r="I82" s="3"/>
      <c r="J82" s="3"/>
      <c r="K82" s="3">
        <v>216</v>
      </c>
      <c r="L82" s="3">
        <v>4</v>
      </c>
      <c r="M82" s="3">
        <v>3</v>
      </c>
      <c r="N82" s="3" t="s">
        <v>6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203</v>
      </c>
      <c r="F83" s="3">
        <f>Source!Q77</f>
        <v>742867.46</v>
      </c>
      <c r="G83" s="3" t="s">
        <v>101</v>
      </c>
      <c r="H83" s="3" t="s">
        <v>102</v>
      </c>
      <c r="I83" s="3"/>
      <c r="J83" s="3"/>
      <c r="K83" s="3">
        <v>203</v>
      </c>
      <c r="L83" s="3">
        <v>5</v>
      </c>
      <c r="M83" s="3">
        <v>3</v>
      </c>
      <c r="N83" s="3" t="s">
        <v>6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204</v>
      </c>
      <c r="F84" s="3">
        <f>Source!R77</f>
        <v>285472.41</v>
      </c>
      <c r="G84" s="3" t="s">
        <v>103</v>
      </c>
      <c r="H84" s="3" t="s">
        <v>104</v>
      </c>
      <c r="I84" s="3"/>
      <c r="J84" s="3"/>
      <c r="K84" s="3">
        <v>204</v>
      </c>
      <c r="L84" s="3">
        <v>6</v>
      </c>
      <c r="M84" s="3">
        <v>3</v>
      </c>
      <c r="N84" s="3" t="s">
        <v>6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205</v>
      </c>
      <c r="F85" s="3">
        <f>Source!S77</f>
        <v>3861578.26</v>
      </c>
      <c r="G85" s="3" t="s">
        <v>105</v>
      </c>
      <c r="H85" s="3" t="s">
        <v>106</v>
      </c>
      <c r="I85" s="3"/>
      <c r="J85" s="3"/>
      <c r="K85" s="3">
        <v>205</v>
      </c>
      <c r="L85" s="3">
        <v>7</v>
      </c>
      <c r="M85" s="3">
        <v>3</v>
      </c>
      <c r="N85" s="3" t="s">
        <v>6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206</v>
      </c>
      <c r="F86" s="3">
        <f>Source!T77</f>
        <v>0</v>
      </c>
      <c r="G86" s="3" t="s">
        <v>107</v>
      </c>
      <c r="H86" s="3" t="s">
        <v>108</v>
      </c>
      <c r="I86" s="3"/>
      <c r="J86" s="3"/>
      <c r="K86" s="3">
        <v>206</v>
      </c>
      <c r="L86" s="3">
        <v>8</v>
      </c>
      <c r="M86" s="3">
        <v>3</v>
      </c>
      <c r="N86" s="3" t="s">
        <v>6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207</v>
      </c>
      <c r="F87" s="3">
        <f>Source!U77</f>
        <v>19544.5</v>
      </c>
      <c r="G87" s="3" t="s">
        <v>109</v>
      </c>
      <c r="H87" s="3" t="s">
        <v>110</v>
      </c>
      <c r="I87" s="3"/>
      <c r="J87" s="3"/>
      <c r="K87" s="3">
        <v>207</v>
      </c>
      <c r="L87" s="3">
        <v>9</v>
      </c>
      <c r="M87" s="3">
        <v>3</v>
      </c>
      <c r="N87" s="3" t="s">
        <v>6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208</v>
      </c>
      <c r="F88" s="3">
        <f>Source!V77</f>
        <v>1295.46</v>
      </c>
      <c r="G88" s="3" t="s">
        <v>111</v>
      </c>
      <c r="H88" s="3" t="s">
        <v>112</v>
      </c>
      <c r="I88" s="3"/>
      <c r="J88" s="3"/>
      <c r="K88" s="3">
        <v>208</v>
      </c>
      <c r="L88" s="3">
        <v>10</v>
      </c>
      <c r="M88" s="3">
        <v>3</v>
      </c>
      <c r="N88" s="3" t="s">
        <v>6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209</v>
      </c>
      <c r="F89" s="3">
        <f>Source!W77</f>
        <v>0</v>
      </c>
      <c r="G89" s="3" t="s">
        <v>113</v>
      </c>
      <c r="H89" s="3" t="s">
        <v>114</v>
      </c>
      <c r="I89" s="3"/>
      <c r="J89" s="3"/>
      <c r="K89" s="3">
        <v>209</v>
      </c>
      <c r="L89" s="3">
        <v>11</v>
      </c>
      <c r="M89" s="3">
        <v>3</v>
      </c>
      <c r="N89" s="3" t="s">
        <v>6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210</v>
      </c>
      <c r="F90" s="3">
        <f>Source!X77</f>
        <v>3115127.73</v>
      </c>
      <c r="G90" s="3" t="s">
        <v>115</v>
      </c>
      <c r="H90" s="3" t="s">
        <v>116</v>
      </c>
      <c r="I90" s="3"/>
      <c r="J90" s="3"/>
      <c r="K90" s="3">
        <v>210</v>
      </c>
      <c r="L90" s="3">
        <v>12</v>
      </c>
      <c r="M90" s="3">
        <v>3</v>
      </c>
      <c r="N90" s="3" t="s">
        <v>6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211</v>
      </c>
      <c r="F91" s="3">
        <f>Source!Y77</f>
        <v>2016297.77</v>
      </c>
      <c r="G91" s="3" t="s">
        <v>117</v>
      </c>
      <c r="H91" s="3" t="s">
        <v>118</v>
      </c>
      <c r="I91" s="3"/>
      <c r="J91" s="3"/>
      <c r="K91" s="3">
        <v>211</v>
      </c>
      <c r="L91" s="3">
        <v>13</v>
      </c>
      <c r="M91" s="3">
        <v>3</v>
      </c>
      <c r="N91" s="3" t="s">
        <v>6</v>
      </c>
    </row>
    <row r="94" spans="1:14" ht="12.75">
      <c r="A94">
        <v>70</v>
      </c>
      <c r="B94">
        <v>1</v>
      </c>
      <c r="D94">
        <v>0</v>
      </c>
      <c r="E94" t="s">
        <v>125</v>
      </c>
      <c r="F94" t="s">
        <v>126</v>
      </c>
      <c r="G94">
        <v>1</v>
      </c>
      <c r="H94">
        <v>1</v>
      </c>
      <c r="I94" t="s">
        <v>127</v>
      </c>
      <c r="J94">
        <v>0</v>
      </c>
      <c r="K94">
        <v>0</v>
      </c>
      <c r="N94">
        <v>0</v>
      </c>
    </row>
    <row r="95" spans="1:14" ht="12.75">
      <c r="A95">
        <v>70</v>
      </c>
      <c r="B95">
        <v>1</v>
      </c>
      <c r="D95">
        <v>0</v>
      </c>
      <c r="E95" t="s">
        <v>128</v>
      </c>
      <c r="F95" t="s">
        <v>129</v>
      </c>
      <c r="G95">
        <v>1</v>
      </c>
      <c r="H95">
        <v>1</v>
      </c>
      <c r="I95" t="s">
        <v>130</v>
      </c>
      <c r="J95">
        <v>0</v>
      </c>
      <c r="K95">
        <v>0</v>
      </c>
      <c r="N95">
        <v>0</v>
      </c>
    </row>
    <row r="96" spans="1:14" ht="12.75">
      <c r="A96">
        <v>70</v>
      </c>
      <c r="B96">
        <v>1</v>
      </c>
      <c r="D96">
        <v>0</v>
      </c>
      <c r="E96" t="s">
        <v>131</v>
      </c>
      <c r="F96" t="s">
        <v>132</v>
      </c>
      <c r="G96">
        <v>1</v>
      </c>
      <c r="H96">
        <v>0</v>
      </c>
      <c r="I96" t="s">
        <v>133</v>
      </c>
      <c r="J96">
        <v>0</v>
      </c>
      <c r="K96">
        <v>0</v>
      </c>
      <c r="N96">
        <v>0</v>
      </c>
    </row>
    <row r="97" spans="1:14" ht="12.75">
      <c r="A97">
        <v>70</v>
      </c>
      <c r="B97">
        <v>1</v>
      </c>
      <c r="D97">
        <v>0</v>
      </c>
      <c r="E97" t="s">
        <v>134</v>
      </c>
      <c r="F97" t="s">
        <v>135</v>
      </c>
      <c r="G97">
        <v>0.85</v>
      </c>
      <c r="H97">
        <v>0.85</v>
      </c>
      <c r="I97" t="s">
        <v>136</v>
      </c>
      <c r="J97">
        <v>0</v>
      </c>
      <c r="K97">
        <v>0</v>
      </c>
      <c r="N97">
        <v>0</v>
      </c>
    </row>
    <row r="98" spans="1:14" ht="12.75">
      <c r="A98">
        <v>70</v>
      </c>
      <c r="B98">
        <v>1</v>
      </c>
      <c r="D98">
        <v>0</v>
      </c>
      <c r="E98" t="s">
        <v>137</v>
      </c>
      <c r="F98" t="s">
        <v>138</v>
      </c>
      <c r="G98">
        <v>0.8</v>
      </c>
      <c r="H98">
        <v>0.8</v>
      </c>
      <c r="I98" t="s">
        <v>139</v>
      </c>
      <c r="J98">
        <v>0</v>
      </c>
      <c r="K98">
        <v>0</v>
      </c>
      <c r="N98">
        <v>0</v>
      </c>
    </row>
    <row r="99" spans="1:14" ht="12.75">
      <c r="A99">
        <v>70</v>
      </c>
      <c r="B99">
        <v>1</v>
      </c>
      <c r="D99">
        <v>0</v>
      </c>
      <c r="E99" t="s">
        <v>140</v>
      </c>
      <c r="F99" t="s">
        <v>141</v>
      </c>
      <c r="G99">
        <v>1</v>
      </c>
      <c r="H99">
        <v>1</v>
      </c>
      <c r="I99" t="s">
        <v>142</v>
      </c>
      <c r="J99">
        <v>0</v>
      </c>
      <c r="K99">
        <v>0</v>
      </c>
      <c r="N99">
        <v>0</v>
      </c>
    </row>
    <row r="100" spans="1:14" ht="12.75">
      <c r="A100">
        <v>70</v>
      </c>
      <c r="B100">
        <v>1</v>
      </c>
      <c r="D100">
        <v>0</v>
      </c>
      <c r="E100" t="s">
        <v>143</v>
      </c>
      <c r="F100" t="s">
        <v>144</v>
      </c>
      <c r="G100">
        <v>0</v>
      </c>
      <c r="H100">
        <v>0</v>
      </c>
      <c r="I100" t="s">
        <v>145</v>
      </c>
      <c r="J100">
        <v>0</v>
      </c>
      <c r="K100">
        <v>0</v>
      </c>
      <c r="N100">
        <v>0</v>
      </c>
    </row>
    <row r="101" spans="1:14" ht="12.75">
      <c r="A101">
        <v>70</v>
      </c>
      <c r="B101">
        <v>1</v>
      </c>
      <c r="D101">
        <v>0</v>
      </c>
      <c r="E101" t="s">
        <v>146</v>
      </c>
      <c r="F101" t="s">
        <v>147</v>
      </c>
      <c r="G101">
        <v>0</v>
      </c>
      <c r="H101">
        <v>0</v>
      </c>
      <c r="I101" t="s">
        <v>148</v>
      </c>
      <c r="J101">
        <v>0</v>
      </c>
      <c r="K101">
        <v>0</v>
      </c>
      <c r="N101">
        <v>0</v>
      </c>
    </row>
    <row r="102" spans="1:14" ht="12.75">
      <c r="A102">
        <v>70</v>
      </c>
      <c r="B102">
        <v>1</v>
      </c>
      <c r="D102">
        <v>0</v>
      </c>
      <c r="E102" t="s">
        <v>149</v>
      </c>
      <c r="F102" t="s">
        <v>150</v>
      </c>
      <c r="G102">
        <v>1</v>
      </c>
      <c r="H102">
        <v>1</v>
      </c>
      <c r="I102" t="s">
        <v>151</v>
      </c>
      <c r="J102">
        <v>0</v>
      </c>
      <c r="K102">
        <v>0</v>
      </c>
      <c r="N102">
        <v>0</v>
      </c>
    </row>
    <row r="103" spans="1:14" ht="12.75">
      <c r="A103">
        <v>70</v>
      </c>
      <c r="B103">
        <v>1</v>
      </c>
      <c r="D103">
        <v>0</v>
      </c>
      <c r="E103" t="s">
        <v>152</v>
      </c>
      <c r="F103" t="s">
        <v>153</v>
      </c>
      <c r="G103">
        <v>0</v>
      </c>
      <c r="H103">
        <v>0</v>
      </c>
      <c r="I103" t="s">
        <v>154</v>
      </c>
      <c r="J103">
        <v>0</v>
      </c>
      <c r="K103">
        <v>0</v>
      </c>
      <c r="N103">
        <v>0</v>
      </c>
    </row>
    <row r="104" spans="1:14" ht="12.75">
      <c r="A104">
        <v>70</v>
      </c>
      <c r="B104">
        <v>1</v>
      </c>
      <c r="D104">
        <v>0</v>
      </c>
      <c r="E104" t="s">
        <v>155</v>
      </c>
      <c r="F104" t="s">
        <v>156</v>
      </c>
      <c r="G104">
        <v>0</v>
      </c>
      <c r="H104">
        <v>0</v>
      </c>
      <c r="I104" t="s">
        <v>157</v>
      </c>
      <c r="J104">
        <v>0</v>
      </c>
      <c r="K104">
        <v>0</v>
      </c>
      <c r="N104">
        <v>0</v>
      </c>
    </row>
    <row r="105" spans="1:14" ht="12.75">
      <c r="A105">
        <v>70</v>
      </c>
      <c r="B105">
        <v>1</v>
      </c>
      <c r="D105">
        <v>0</v>
      </c>
      <c r="E105" t="s">
        <v>158</v>
      </c>
      <c r="F105" t="s">
        <v>159</v>
      </c>
      <c r="G105">
        <v>0.94</v>
      </c>
      <c r="H105">
        <v>0.94</v>
      </c>
      <c r="I105" t="s">
        <v>160</v>
      </c>
      <c r="J105">
        <v>0</v>
      </c>
      <c r="K105">
        <v>0</v>
      </c>
      <c r="N105">
        <v>0</v>
      </c>
    </row>
    <row r="106" spans="1:14" ht="12.75">
      <c r="A106">
        <v>70</v>
      </c>
      <c r="B106">
        <v>1</v>
      </c>
      <c r="D106">
        <v>0</v>
      </c>
      <c r="E106" t="s">
        <v>161</v>
      </c>
      <c r="F106" t="s">
        <v>162</v>
      </c>
      <c r="G106">
        <v>0</v>
      </c>
      <c r="H106">
        <v>0</v>
      </c>
      <c r="I106" t="s">
        <v>163</v>
      </c>
      <c r="J106">
        <v>0</v>
      </c>
      <c r="K106">
        <v>0</v>
      </c>
      <c r="N106">
        <v>0</v>
      </c>
    </row>
    <row r="107" spans="1:14" ht="12.75">
      <c r="A107">
        <v>70</v>
      </c>
      <c r="B107">
        <v>1</v>
      </c>
      <c r="D107">
        <v>0</v>
      </c>
      <c r="E107" t="s">
        <v>164</v>
      </c>
      <c r="F107" t="s">
        <v>165</v>
      </c>
      <c r="G107">
        <v>0</v>
      </c>
      <c r="H107">
        <v>0</v>
      </c>
      <c r="I107" t="s">
        <v>166</v>
      </c>
      <c r="J107">
        <v>0</v>
      </c>
      <c r="K107">
        <v>0</v>
      </c>
      <c r="N107">
        <v>0</v>
      </c>
    </row>
    <row r="108" spans="1:14" ht="12.75">
      <c r="A108">
        <v>70</v>
      </c>
      <c r="B108">
        <v>1</v>
      </c>
      <c r="D108">
        <v>0</v>
      </c>
      <c r="E108" t="s">
        <v>167</v>
      </c>
      <c r="F108" t="s">
        <v>168</v>
      </c>
      <c r="G108">
        <v>0</v>
      </c>
      <c r="H108">
        <v>0</v>
      </c>
      <c r="I108" t="s">
        <v>169</v>
      </c>
      <c r="J108">
        <v>0</v>
      </c>
      <c r="K108">
        <v>0</v>
      </c>
      <c r="N108">
        <v>0</v>
      </c>
    </row>
    <row r="111" spans="1:5" ht="12.75">
      <c r="A111">
        <v>65</v>
      </c>
      <c r="C111">
        <v>1</v>
      </c>
      <c r="D111">
        <v>0</v>
      </c>
      <c r="E11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23616472</v>
      </c>
      <c r="C1">
        <v>23614586</v>
      </c>
      <c r="D1">
        <v>21066093</v>
      </c>
      <c r="E1">
        <v>1</v>
      </c>
      <c r="F1">
        <v>1</v>
      </c>
      <c r="G1">
        <v>1</v>
      </c>
      <c r="H1">
        <v>1</v>
      </c>
      <c r="I1" t="s">
        <v>170</v>
      </c>
      <c r="K1" t="s">
        <v>171</v>
      </c>
      <c r="L1">
        <v>1369</v>
      </c>
      <c r="N1">
        <v>1013</v>
      </c>
      <c r="O1" t="s">
        <v>172</v>
      </c>
      <c r="P1" t="s">
        <v>172</v>
      </c>
      <c r="Q1">
        <v>1</v>
      </c>
      <c r="Y1">
        <v>43.5</v>
      </c>
      <c r="AA1">
        <v>0</v>
      </c>
      <c r="AB1">
        <v>0</v>
      </c>
      <c r="AC1">
        <v>0</v>
      </c>
      <c r="AD1">
        <v>8.64</v>
      </c>
      <c r="AN1">
        <v>0</v>
      </c>
      <c r="AO1">
        <v>1</v>
      </c>
      <c r="AP1">
        <v>0</v>
      </c>
      <c r="AQ1">
        <v>0</v>
      </c>
      <c r="AR1">
        <v>0</v>
      </c>
      <c r="AT1">
        <v>43.5</v>
      </c>
      <c r="AV1">
        <v>1</v>
      </c>
      <c r="AW1">
        <v>2</v>
      </c>
      <c r="AX1">
        <v>23616472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23616473</v>
      </c>
      <c r="C2">
        <v>23614586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173</v>
      </c>
      <c r="L2">
        <v>608254</v>
      </c>
      <c r="N2">
        <v>1013</v>
      </c>
      <c r="O2" t="s">
        <v>174</v>
      </c>
      <c r="P2" t="s">
        <v>174</v>
      </c>
      <c r="Q2">
        <v>1</v>
      </c>
      <c r="Y2">
        <v>0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</v>
      </c>
      <c r="AV2">
        <v>2</v>
      </c>
      <c r="AW2">
        <v>2</v>
      </c>
      <c r="AX2">
        <v>23616473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ROW(Source!A28)</f>
        <v>28</v>
      </c>
      <c r="B3">
        <v>23616474</v>
      </c>
      <c r="C3">
        <v>23614586</v>
      </c>
      <c r="D3">
        <v>21013544</v>
      </c>
      <c r="E3">
        <v>1</v>
      </c>
      <c r="F3">
        <v>1</v>
      </c>
      <c r="G3">
        <v>1</v>
      </c>
      <c r="H3">
        <v>2</v>
      </c>
      <c r="I3" t="s">
        <v>175</v>
      </c>
      <c r="J3" t="s">
        <v>176</v>
      </c>
      <c r="K3" t="s">
        <v>177</v>
      </c>
      <c r="L3">
        <v>1368</v>
      </c>
      <c r="N3">
        <v>1011</v>
      </c>
      <c r="O3" t="s">
        <v>178</v>
      </c>
      <c r="P3" t="s">
        <v>178</v>
      </c>
      <c r="Q3">
        <v>1</v>
      </c>
      <c r="Y3">
        <v>0.07</v>
      </c>
      <c r="AA3">
        <v>0</v>
      </c>
      <c r="AB3">
        <v>87.17</v>
      </c>
      <c r="AC3">
        <v>11.6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0.07</v>
      </c>
      <c r="AV3">
        <v>0</v>
      </c>
      <c r="AW3">
        <v>2</v>
      </c>
      <c r="AX3">
        <v>23616474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ROW(Source!A28)</f>
        <v>28</v>
      </c>
      <c r="B4">
        <v>23616475</v>
      </c>
      <c r="C4">
        <v>23614586</v>
      </c>
      <c r="D4">
        <v>21016176</v>
      </c>
      <c r="E4">
        <v>1</v>
      </c>
      <c r="F4">
        <v>1</v>
      </c>
      <c r="G4">
        <v>1</v>
      </c>
      <c r="H4">
        <v>3</v>
      </c>
      <c r="I4" t="s">
        <v>179</v>
      </c>
      <c r="J4" t="s">
        <v>180</v>
      </c>
      <c r="K4" t="s">
        <v>181</v>
      </c>
      <c r="L4">
        <v>1339</v>
      </c>
      <c r="N4">
        <v>1007</v>
      </c>
      <c r="O4" t="s">
        <v>182</v>
      </c>
      <c r="P4" t="s">
        <v>182</v>
      </c>
      <c r="Q4">
        <v>1</v>
      </c>
      <c r="Y4">
        <v>0.009</v>
      </c>
      <c r="AA4">
        <v>1086.52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0.009</v>
      </c>
      <c r="AV4">
        <v>0</v>
      </c>
      <c r="AW4">
        <v>2</v>
      </c>
      <c r="AX4">
        <v>23616475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ROW(Source!A28)</f>
        <v>28</v>
      </c>
      <c r="B5">
        <v>23616476</v>
      </c>
      <c r="C5">
        <v>23614586</v>
      </c>
      <c r="D5">
        <v>21016177</v>
      </c>
      <c r="E5">
        <v>1</v>
      </c>
      <c r="F5">
        <v>1</v>
      </c>
      <c r="G5">
        <v>1</v>
      </c>
      <c r="H5">
        <v>3</v>
      </c>
      <c r="I5" t="s">
        <v>183</v>
      </c>
      <c r="J5" t="s">
        <v>184</v>
      </c>
      <c r="K5" t="s">
        <v>185</v>
      </c>
      <c r="L5">
        <v>1348</v>
      </c>
      <c r="N5">
        <v>1009</v>
      </c>
      <c r="O5" t="s">
        <v>186</v>
      </c>
      <c r="P5" t="s">
        <v>186</v>
      </c>
      <c r="Q5">
        <v>1000</v>
      </c>
      <c r="Y5">
        <v>0.035</v>
      </c>
      <c r="AA5">
        <v>6045.31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0.035</v>
      </c>
      <c r="AV5">
        <v>0</v>
      </c>
      <c r="AW5">
        <v>2</v>
      </c>
      <c r="AX5">
        <v>23616476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ROW(Source!A28)</f>
        <v>28</v>
      </c>
      <c r="B6">
        <v>23616477</v>
      </c>
      <c r="C6">
        <v>23614586</v>
      </c>
      <c r="D6">
        <v>21024099</v>
      </c>
      <c r="E6">
        <v>1</v>
      </c>
      <c r="F6">
        <v>1</v>
      </c>
      <c r="G6">
        <v>1</v>
      </c>
      <c r="H6">
        <v>3</v>
      </c>
      <c r="I6" t="s">
        <v>187</v>
      </c>
      <c r="J6" t="s">
        <v>188</v>
      </c>
      <c r="K6" t="s">
        <v>189</v>
      </c>
      <c r="L6">
        <v>1327</v>
      </c>
      <c r="N6">
        <v>1005</v>
      </c>
      <c r="O6" t="s">
        <v>190</v>
      </c>
      <c r="P6" t="s">
        <v>190</v>
      </c>
      <c r="Q6">
        <v>1</v>
      </c>
      <c r="Y6">
        <v>3.4</v>
      </c>
      <c r="AA6">
        <v>35.22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3.4</v>
      </c>
      <c r="AV6">
        <v>0</v>
      </c>
      <c r="AW6">
        <v>2</v>
      </c>
      <c r="AX6">
        <v>23616477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ROW(Source!A29)</f>
        <v>29</v>
      </c>
      <c r="B7">
        <v>23616533</v>
      </c>
      <c r="C7">
        <v>23616520</v>
      </c>
      <c r="D7">
        <v>21067549</v>
      </c>
      <c r="E7">
        <v>1</v>
      </c>
      <c r="F7">
        <v>1</v>
      </c>
      <c r="G7">
        <v>1</v>
      </c>
      <c r="H7">
        <v>1</v>
      </c>
      <c r="I7" t="s">
        <v>191</v>
      </c>
      <c r="K7" t="s">
        <v>192</v>
      </c>
      <c r="L7">
        <v>1369</v>
      </c>
      <c r="N7">
        <v>1013</v>
      </c>
      <c r="O7" t="s">
        <v>172</v>
      </c>
      <c r="P7" t="s">
        <v>172</v>
      </c>
      <c r="Q7">
        <v>1</v>
      </c>
      <c r="Y7">
        <v>23.3</v>
      </c>
      <c r="AA7">
        <v>0</v>
      </c>
      <c r="AB7">
        <v>0</v>
      </c>
      <c r="AC7">
        <v>0</v>
      </c>
      <c r="AD7">
        <v>9.62</v>
      </c>
      <c r="AN7">
        <v>0</v>
      </c>
      <c r="AO7">
        <v>1</v>
      </c>
      <c r="AP7">
        <v>0</v>
      </c>
      <c r="AQ7">
        <v>0</v>
      </c>
      <c r="AR7">
        <v>0</v>
      </c>
      <c r="AT7">
        <v>23.3</v>
      </c>
      <c r="AV7">
        <v>1</v>
      </c>
      <c r="AW7">
        <v>2</v>
      </c>
      <c r="AX7">
        <v>23616533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ROW(Source!A29)</f>
        <v>29</v>
      </c>
      <c r="B8">
        <v>23616534</v>
      </c>
      <c r="C8">
        <v>23616520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32</v>
      </c>
      <c r="K8" t="s">
        <v>173</v>
      </c>
      <c r="L8">
        <v>608254</v>
      </c>
      <c r="N8">
        <v>1013</v>
      </c>
      <c r="O8" t="s">
        <v>174</v>
      </c>
      <c r="P8" t="s">
        <v>174</v>
      </c>
      <c r="Q8">
        <v>1</v>
      </c>
      <c r="Y8">
        <v>22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22</v>
      </c>
      <c r="AV8">
        <v>2</v>
      </c>
      <c r="AW8">
        <v>2</v>
      </c>
      <c r="AX8">
        <v>23616534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ROW(Source!A29)</f>
        <v>29</v>
      </c>
      <c r="B9">
        <v>23616535</v>
      </c>
      <c r="C9">
        <v>23616520</v>
      </c>
      <c r="D9">
        <v>21013241</v>
      </c>
      <c r="E9">
        <v>1</v>
      </c>
      <c r="F9">
        <v>1</v>
      </c>
      <c r="G9">
        <v>1</v>
      </c>
      <c r="H9">
        <v>2</v>
      </c>
      <c r="I9" t="s">
        <v>193</v>
      </c>
      <c r="J9" t="s">
        <v>194</v>
      </c>
      <c r="K9" t="s">
        <v>195</v>
      </c>
      <c r="L9">
        <v>1368</v>
      </c>
      <c r="N9">
        <v>1011</v>
      </c>
      <c r="O9" t="s">
        <v>178</v>
      </c>
      <c r="P9" t="s">
        <v>178</v>
      </c>
      <c r="Q9">
        <v>1</v>
      </c>
      <c r="Y9">
        <v>22</v>
      </c>
      <c r="AA9">
        <v>0</v>
      </c>
      <c r="AB9">
        <v>39.41</v>
      </c>
      <c r="AC9">
        <v>11.6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22</v>
      </c>
      <c r="AV9">
        <v>0</v>
      </c>
      <c r="AW9">
        <v>2</v>
      </c>
      <c r="AX9">
        <v>23616535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ROW(Source!A29)</f>
        <v>29</v>
      </c>
      <c r="B10">
        <v>23616536</v>
      </c>
      <c r="C10">
        <v>23616520</v>
      </c>
      <c r="D10">
        <v>21013544</v>
      </c>
      <c r="E10">
        <v>1</v>
      </c>
      <c r="F10">
        <v>1</v>
      </c>
      <c r="G10">
        <v>1</v>
      </c>
      <c r="H10">
        <v>2</v>
      </c>
      <c r="I10" t="s">
        <v>175</v>
      </c>
      <c r="J10" t="s">
        <v>176</v>
      </c>
      <c r="K10" t="s">
        <v>177</v>
      </c>
      <c r="L10">
        <v>1368</v>
      </c>
      <c r="N10">
        <v>1011</v>
      </c>
      <c r="O10" t="s">
        <v>178</v>
      </c>
      <c r="P10" t="s">
        <v>178</v>
      </c>
      <c r="Q10">
        <v>1</v>
      </c>
      <c r="Y10">
        <v>1.8</v>
      </c>
      <c r="AA10">
        <v>0</v>
      </c>
      <c r="AB10">
        <v>87.17</v>
      </c>
      <c r="AC10">
        <v>11.6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1.8</v>
      </c>
      <c r="AV10">
        <v>0</v>
      </c>
      <c r="AW10">
        <v>2</v>
      </c>
      <c r="AX10">
        <v>23616536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ROW(Source!A29)</f>
        <v>29</v>
      </c>
      <c r="B11">
        <v>23616537</v>
      </c>
      <c r="C11">
        <v>23616520</v>
      </c>
      <c r="D11">
        <v>21015576</v>
      </c>
      <c r="E11">
        <v>1</v>
      </c>
      <c r="F11">
        <v>1</v>
      </c>
      <c r="G11">
        <v>1</v>
      </c>
      <c r="H11">
        <v>3</v>
      </c>
      <c r="I11" t="s">
        <v>196</v>
      </c>
      <c r="J11" t="s">
        <v>197</v>
      </c>
      <c r="K11" t="s">
        <v>198</v>
      </c>
      <c r="L11">
        <v>1354</v>
      </c>
      <c r="N11">
        <v>1010</v>
      </c>
      <c r="O11" t="s">
        <v>199</v>
      </c>
      <c r="P11" t="s">
        <v>199</v>
      </c>
      <c r="Q11">
        <v>1</v>
      </c>
      <c r="Y11">
        <v>2.52</v>
      </c>
      <c r="AA11">
        <v>452.4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2.52</v>
      </c>
      <c r="AV11">
        <v>0</v>
      </c>
      <c r="AW11">
        <v>2</v>
      </c>
      <c r="AX11">
        <v>23616537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ROW(Source!A29)</f>
        <v>29</v>
      </c>
      <c r="B12">
        <v>23616538</v>
      </c>
      <c r="C12">
        <v>23616520</v>
      </c>
      <c r="D12">
        <v>21033267</v>
      </c>
      <c r="E12">
        <v>1</v>
      </c>
      <c r="F12">
        <v>1</v>
      </c>
      <c r="G12">
        <v>1</v>
      </c>
      <c r="H12">
        <v>3</v>
      </c>
      <c r="I12" t="s">
        <v>200</v>
      </c>
      <c r="J12" t="s">
        <v>201</v>
      </c>
      <c r="K12" t="s">
        <v>202</v>
      </c>
      <c r="L12">
        <v>1339</v>
      </c>
      <c r="N12">
        <v>1007</v>
      </c>
      <c r="O12" t="s">
        <v>182</v>
      </c>
      <c r="P12" t="s">
        <v>182</v>
      </c>
      <c r="Q12">
        <v>1</v>
      </c>
      <c r="Y12">
        <v>0.594</v>
      </c>
      <c r="AA12">
        <v>2.44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0.594</v>
      </c>
      <c r="AV12">
        <v>0</v>
      </c>
      <c r="AW12">
        <v>2</v>
      </c>
      <c r="AX12">
        <v>23616538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ROW(Source!A30)</f>
        <v>30</v>
      </c>
      <c r="B13">
        <v>23616556</v>
      </c>
      <c r="C13">
        <v>23616543</v>
      </c>
      <c r="D13">
        <v>21066282</v>
      </c>
      <c r="E13">
        <v>1</v>
      </c>
      <c r="F13">
        <v>1</v>
      </c>
      <c r="G13">
        <v>1</v>
      </c>
      <c r="H13">
        <v>1</v>
      </c>
      <c r="I13" t="s">
        <v>203</v>
      </c>
      <c r="K13" t="s">
        <v>204</v>
      </c>
      <c r="L13">
        <v>1369</v>
      </c>
      <c r="N13">
        <v>1013</v>
      </c>
      <c r="O13" t="s">
        <v>172</v>
      </c>
      <c r="P13" t="s">
        <v>172</v>
      </c>
      <c r="Q13">
        <v>1</v>
      </c>
      <c r="Y13">
        <v>134.4</v>
      </c>
      <c r="AA13">
        <v>0</v>
      </c>
      <c r="AB13">
        <v>0</v>
      </c>
      <c r="AC13">
        <v>0</v>
      </c>
      <c r="AD13">
        <v>9.07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134.4</v>
      </c>
      <c r="AV13">
        <v>1</v>
      </c>
      <c r="AW13">
        <v>2</v>
      </c>
      <c r="AX13">
        <v>23616556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ROW(Source!A30)</f>
        <v>30</v>
      </c>
      <c r="B14">
        <v>23616557</v>
      </c>
      <c r="C14">
        <v>23616543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32</v>
      </c>
      <c r="K14" t="s">
        <v>173</v>
      </c>
      <c r="L14">
        <v>608254</v>
      </c>
      <c r="N14">
        <v>1013</v>
      </c>
      <c r="O14" t="s">
        <v>174</v>
      </c>
      <c r="P14" t="s">
        <v>174</v>
      </c>
      <c r="Q14">
        <v>1</v>
      </c>
      <c r="Y14">
        <v>11.72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11.72</v>
      </c>
      <c r="AV14">
        <v>2</v>
      </c>
      <c r="AW14">
        <v>2</v>
      </c>
      <c r="AX14">
        <v>23616557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ROW(Source!A30)</f>
        <v>30</v>
      </c>
      <c r="B15">
        <v>23616558</v>
      </c>
      <c r="C15">
        <v>23616543</v>
      </c>
      <c r="D15">
        <v>21011737</v>
      </c>
      <c r="E15">
        <v>1</v>
      </c>
      <c r="F15">
        <v>1</v>
      </c>
      <c r="G15">
        <v>1</v>
      </c>
      <c r="H15">
        <v>2</v>
      </c>
      <c r="I15" t="s">
        <v>205</v>
      </c>
      <c r="J15" t="s">
        <v>206</v>
      </c>
      <c r="K15" t="s">
        <v>207</v>
      </c>
      <c r="L15">
        <v>1368</v>
      </c>
      <c r="N15">
        <v>1011</v>
      </c>
      <c r="O15" t="s">
        <v>178</v>
      </c>
      <c r="P15" t="s">
        <v>178</v>
      </c>
      <c r="Q15">
        <v>1</v>
      </c>
      <c r="Y15">
        <v>0.07</v>
      </c>
      <c r="AA15">
        <v>0</v>
      </c>
      <c r="AB15">
        <v>120.52</v>
      </c>
      <c r="AC15">
        <v>15.42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0.07</v>
      </c>
      <c r="AV15">
        <v>0</v>
      </c>
      <c r="AW15">
        <v>2</v>
      </c>
      <c r="AX15">
        <v>23616558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ROW(Source!A30)</f>
        <v>30</v>
      </c>
      <c r="B16">
        <v>23616559</v>
      </c>
      <c r="C16">
        <v>23616543</v>
      </c>
      <c r="D16">
        <v>21011808</v>
      </c>
      <c r="E16">
        <v>1</v>
      </c>
      <c r="F16">
        <v>1</v>
      </c>
      <c r="G16">
        <v>1</v>
      </c>
      <c r="H16">
        <v>2</v>
      </c>
      <c r="I16" t="s">
        <v>208</v>
      </c>
      <c r="J16" t="s">
        <v>209</v>
      </c>
      <c r="K16" t="s">
        <v>210</v>
      </c>
      <c r="L16">
        <v>1368</v>
      </c>
      <c r="N16">
        <v>1011</v>
      </c>
      <c r="O16" t="s">
        <v>178</v>
      </c>
      <c r="P16" t="s">
        <v>178</v>
      </c>
      <c r="Q16">
        <v>1</v>
      </c>
      <c r="Y16">
        <v>0.11</v>
      </c>
      <c r="AA16">
        <v>0</v>
      </c>
      <c r="AB16">
        <v>112</v>
      </c>
      <c r="AC16">
        <v>13.5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0.11</v>
      </c>
      <c r="AV16">
        <v>0</v>
      </c>
      <c r="AW16">
        <v>2</v>
      </c>
      <c r="AX16">
        <v>23616559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ROW(Source!A30)</f>
        <v>30</v>
      </c>
      <c r="B17">
        <v>23616560</v>
      </c>
      <c r="C17">
        <v>23616543</v>
      </c>
      <c r="D17">
        <v>21011815</v>
      </c>
      <c r="E17">
        <v>1</v>
      </c>
      <c r="F17">
        <v>1</v>
      </c>
      <c r="G17">
        <v>1</v>
      </c>
      <c r="H17">
        <v>2</v>
      </c>
      <c r="I17" t="s">
        <v>211</v>
      </c>
      <c r="J17" t="s">
        <v>212</v>
      </c>
      <c r="K17" t="s">
        <v>213</v>
      </c>
      <c r="L17">
        <v>1368</v>
      </c>
      <c r="N17">
        <v>1011</v>
      </c>
      <c r="O17" t="s">
        <v>178</v>
      </c>
      <c r="P17" t="s">
        <v>178</v>
      </c>
      <c r="Q17">
        <v>1</v>
      </c>
      <c r="Y17">
        <v>11.54</v>
      </c>
      <c r="AA17">
        <v>0</v>
      </c>
      <c r="AB17">
        <v>137.15</v>
      </c>
      <c r="AC17">
        <v>13.5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11.54</v>
      </c>
      <c r="AV17">
        <v>0</v>
      </c>
      <c r="AW17">
        <v>2</v>
      </c>
      <c r="AX17">
        <v>23616560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ROW(Source!A30)</f>
        <v>30</v>
      </c>
      <c r="B18">
        <v>23616561</v>
      </c>
      <c r="C18">
        <v>23616543</v>
      </c>
      <c r="D18">
        <v>21012010</v>
      </c>
      <c r="E18">
        <v>1</v>
      </c>
      <c r="F18">
        <v>1</v>
      </c>
      <c r="G18">
        <v>1</v>
      </c>
      <c r="H18">
        <v>2</v>
      </c>
      <c r="I18" t="s">
        <v>214</v>
      </c>
      <c r="J18" t="s">
        <v>215</v>
      </c>
      <c r="K18" t="s">
        <v>216</v>
      </c>
      <c r="L18">
        <v>1368</v>
      </c>
      <c r="N18">
        <v>1011</v>
      </c>
      <c r="O18" t="s">
        <v>178</v>
      </c>
      <c r="P18" t="s">
        <v>178</v>
      </c>
      <c r="Q18">
        <v>1</v>
      </c>
      <c r="Y18">
        <v>1.12</v>
      </c>
      <c r="AA18">
        <v>0</v>
      </c>
      <c r="AB18">
        <v>1.2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1.12</v>
      </c>
      <c r="AV18">
        <v>0</v>
      </c>
      <c r="AW18">
        <v>2</v>
      </c>
      <c r="AX18">
        <v>23616561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ROW(Source!A30)</f>
        <v>30</v>
      </c>
      <c r="B19">
        <v>23616562</v>
      </c>
      <c r="C19">
        <v>23616543</v>
      </c>
      <c r="D19">
        <v>21012017</v>
      </c>
      <c r="E19">
        <v>1</v>
      </c>
      <c r="F19">
        <v>1</v>
      </c>
      <c r="G19">
        <v>1</v>
      </c>
      <c r="H19">
        <v>2</v>
      </c>
      <c r="I19" t="s">
        <v>217</v>
      </c>
      <c r="J19" t="s">
        <v>218</v>
      </c>
      <c r="K19" t="s">
        <v>219</v>
      </c>
      <c r="L19">
        <v>1368</v>
      </c>
      <c r="N19">
        <v>1011</v>
      </c>
      <c r="O19" t="s">
        <v>178</v>
      </c>
      <c r="P19" t="s">
        <v>178</v>
      </c>
      <c r="Q19">
        <v>1</v>
      </c>
      <c r="Y19">
        <v>0.12</v>
      </c>
      <c r="AA19">
        <v>0</v>
      </c>
      <c r="AB19">
        <v>12.31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0.12</v>
      </c>
      <c r="AV19">
        <v>0</v>
      </c>
      <c r="AW19">
        <v>2</v>
      </c>
      <c r="AX19">
        <v>23616562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ROW(Source!A30)</f>
        <v>30</v>
      </c>
      <c r="B20">
        <v>23616563</v>
      </c>
      <c r="C20">
        <v>23616543</v>
      </c>
      <c r="D20">
        <v>21012022</v>
      </c>
      <c r="E20">
        <v>1</v>
      </c>
      <c r="F20">
        <v>1</v>
      </c>
      <c r="G20">
        <v>1</v>
      </c>
      <c r="H20">
        <v>2</v>
      </c>
      <c r="I20" t="s">
        <v>220</v>
      </c>
      <c r="J20" t="s">
        <v>221</v>
      </c>
      <c r="K20" t="s">
        <v>222</v>
      </c>
      <c r="L20">
        <v>1368</v>
      </c>
      <c r="N20">
        <v>1011</v>
      </c>
      <c r="O20" t="s">
        <v>178</v>
      </c>
      <c r="P20" t="s">
        <v>178</v>
      </c>
      <c r="Q20">
        <v>1</v>
      </c>
      <c r="Y20">
        <v>0.46</v>
      </c>
      <c r="AA20">
        <v>0</v>
      </c>
      <c r="AB20">
        <v>6.7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0.46</v>
      </c>
      <c r="AV20">
        <v>0</v>
      </c>
      <c r="AW20">
        <v>2</v>
      </c>
      <c r="AX20">
        <v>23616563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ROW(Source!A30)</f>
        <v>30</v>
      </c>
      <c r="B21">
        <v>23616564</v>
      </c>
      <c r="C21">
        <v>23616543</v>
      </c>
      <c r="D21">
        <v>21013240</v>
      </c>
      <c r="E21">
        <v>1</v>
      </c>
      <c r="F21">
        <v>1</v>
      </c>
      <c r="G21">
        <v>1</v>
      </c>
      <c r="H21">
        <v>2</v>
      </c>
      <c r="I21" t="s">
        <v>223</v>
      </c>
      <c r="J21" t="s">
        <v>224</v>
      </c>
      <c r="K21" t="s">
        <v>225</v>
      </c>
      <c r="L21">
        <v>1368</v>
      </c>
      <c r="N21">
        <v>1011</v>
      </c>
      <c r="O21" t="s">
        <v>178</v>
      </c>
      <c r="P21" t="s">
        <v>178</v>
      </c>
      <c r="Q21">
        <v>1</v>
      </c>
      <c r="Y21">
        <v>2.98</v>
      </c>
      <c r="AA21">
        <v>0</v>
      </c>
      <c r="AB21">
        <v>1.95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2.98</v>
      </c>
      <c r="AV21">
        <v>0</v>
      </c>
      <c r="AW21">
        <v>2</v>
      </c>
      <c r="AX21">
        <v>23616564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ROW(Source!A30)</f>
        <v>30</v>
      </c>
      <c r="B22">
        <v>23616565</v>
      </c>
      <c r="C22">
        <v>23616543</v>
      </c>
      <c r="D22">
        <v>21013544</v>
      </c>
      <c r="E22">
        <v>1</v>
      </c>
      <c r="F22">
        <v>1</v>
      </c>
      <c r="G22">
        <v>1</v>
      </c>
      <c r="H22">
        <v>2</v>
      </c>
      <c r="I22" t="s">
        <v>175</v>
      </c>
      <c r="J22" t="s">
        <v>176</v>
      </c>
      <c r="K22" t="s">
        <v>177</v>
      </c>
      <c r="L22">
        <v>1368</v>
      </c>
      <c r="N22">
        <v>1011</v>
      </c>
      <c r="O22" t="s">
        <v>178</v>
      </c>
      <c r="P22" t="s">
        <v>178</v>
      </c>
      <c r="Q22">
        <v>1</v>
      </c>
      <c r="Y22">
        <v>0.17</v>
      </c>
      <c r="AA22">
        <v>0</v>
      </c>
      <c r="AB22">
        <v>87.17</v>
      </c>
      <c r="AC22">
        <v>11.6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0.17</v>
      </c>
      <c r="AV22">
        <v>0</v>
      </c>
      <c r="AW22">
        <v>2</v>
      </c>
      <c r="AX22">
        <v>23616565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ROW(Source!A30)</f>
        <v>30</v>
      </c>
      <c r="B23">
        <v>23616566</v>
      </c>
      <c r="C23">
        <v>23616543</v>
      </c>
      <c r="D23">
        <v>21014521</v>
      </c>
      <c r="E23">
        <v>1</v>
      </c>
      <c r="F23">
        <v>1</v>
      </c>
      <c r="G23">
        <v>1</v>
      </c>
      <c r="H23">
        <v>3</v>
      </c>
      <c r="I23" t="s">
        <v>226</v>
      </c>
      <c r="J23" t="s">
        <v>227</v>
      </c>
      <c r="K23" t="s">
        <v>228</v>
      </c>
      <c r="L23">
        <v>1348</v>
      </c>
      <c r="N23">
        <v>1009</v>
      </c>
      <c r="O23" t="s">
        <v>186</v>
      </c>
      <c r="P23" t="s">
        <v>186</v>
      </c>
      <c r="Q23">
        <v>1000</v>
      </c>
      <c r="Y23">
        <v>1E-05</v>
      </c>
      <c r="AA23">
        <v>37900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1E-05</v>
      </c>
      <c r="AV23">
        <v>0</v>
      </c>
      <c r="AW23">
        <v>2</v>
      </c>
      <c r="AX23">
        <v>23616566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ROW(Source!A30)</f>
        <v>30</v>
      </c>
      <c r="B24">
        <v>23616567</v>
      </c>
      <c r="C24">
        <v>23616543</v>
      </c>
      <c r="D24">
        <v>21014531</v>
      </c>
      <c r="E24">
        <v>1</v>
      </c>
      <c r="F24">
        <v>1</v>
      </c>
      <c r="G24">
        <v>1</v>
      </c>
      <c r="H24">
        <v>3</v>
      </c>
      <c r="I24" t="s">
        <v>229</v>
      </c>
      <c r="J24" t="s">
        <v>230</v>
      </c>
      <c r="K24" t="s">
        <v>231</v>
      </c>
      <c r="L24">
        <v>1339</v>
      </c>
      <c r="N24">
        <v>1007</v>
      </c>
      <c r="O24" t="s">
        <v>182</v>
      </c>
      <c r="P24" t="s">
        <v>182</v>
      </c>
      <c r="Q24">
        <v>1</v>
      </c>
      <c r="Y24">
        <v>2.98</v>
      </c>
      <c r="AA24">
        <v>6.23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2.98</v>
      </c>
      <c r="AV24">
        <v>0</v>
      </c>
      <c r="AW24">
        <v>2</v>
      </c>
      <c r="AX24">
        <v>23616567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ROW(Source!A30)</f>
        <v>30</v>
      </c>
      <c r="B25">
        <v>23616568</v>
      </c>
      <c r="C25">
        <v>23616543</v>
      </c>
      <c r="D25">
        <v>21014666</v>
      </c>
      <c r="E25">
        <v>1</v>
      </c>
      <c r="F25">
        <v>1</v>
      </c>
      <c r="G25">
        <v>1</v>
      </c>
      <c r="H25">
        <v>3</v>
      </c>
      <c r="I25" t="s">
        <v>232</v>
      </c>
      <c r="J25" t="s">
        <v>233</v>
      </c>
      <c r="K25" t="s">
        <v>234</v>
      </c>
      <c r="L25">
        <v>1346</v>
      </c>
      <c r="N25">
        <v>1009</v>
      </c>
      <c r="O25" t="s">
        <v>235</v>
      </c>
      <c r="P25" t="s">
        <v>235</v>
      </c>
      <c r="Q25">
        <v>1</v>
      </c>
      <c r="Y25">
        <v>18</v>
      </c>
      <c r="AA25">
        <v>74.59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18</v>
      </c>
      <c r="AV25">
        <v>0</v>
      </c>
      <c r="AW25">
        <v>2</v>
      </c>
      <c r="AX25">
        <v>23616568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ROW(Source!A30)</f>
        <v>30</v>
      </c>
      <c r="B26">
        <v>23616569</v>
      </c>
      <c r="C26">
        <v>23616543</v>
      </c>
      <c r="D26">
        <v>21014722</v>
      </c>
      <c r="E26">
        <v>1</v>
      </c>
      <c r="F26">
        <v>1</v>
      </c>
      <c r="G26">
        <v>1</v>
      </c>
      <c r="H26">
        <v>3</v>
      </c>
      <c r="I26" t="s">
        <v>236</v>
      </c>
      <c r="J26" t="s">
        <v>237</v>
      </c>
      <c r="K26" t="s">
        <v>238</v>
      </c>
      <c r="L26">
        <v>1348</v>
      </c>
      <c r="N26">
        <v>1009</v>
      </c>
      <c r="O26" t="s">
        <v>186</v>
      </c>
      <c r="P26" t="s">
        <v>186</v>
      </c>
      <c r="Q26">
        <v>1000</v>
      </c>
      <c r="Y26">
        <v>0.0001</v>
      </c>
      <c r="AA26">
        <v>4455.2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0.0001</v>
      </c>
      <c r="AV26">
        <v>0</v>
      </c>
      <c r="AW26">
        <v>2</v>
      </c>
      <c r="AX26">
        <v>23616569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ROW(Source!A30)</f>
        <v>30</v>
      </c>
      <c r="B27">
        <v>23616570</v>
      </c>
      <c r="C27">
        <v>23616543</v>
      </c>
      <c r="D27">
        <v>21014950</v>
      </c>
      <c r="E27">
        <v>1</v>
      </c>
      <c r="F27">
        <v>1</v>
      </c>
      <c r="G27">
        <v>1</v>
      </c>
      <c r="H27">
        <v>3</v>
      </c>
      <c r="I27" t="s">
        <v>239</v>
      </c>
      <c r="J27" t="s">
        <v>240</v>
      </c>
      <c r="K27" t="s">
        <v>241</v>
      </c>
      <c r="L27">
        <v>1348</v>
      </c>
      <c r="N27">
        <v>1009</v>
      </c>
      <c r="O27" t="s">
        <v>186</v>
      </c>
      <c r="P27" t="s">
        <v>186</v>
      </c>
      <c r="Q27">
        <v>1000</v>
      </c>
      <c r="Y27">
        <v>0.00089</v>
      </c>
      <c r="AA27">
        <v>4920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0.00089</v>
      </c>
      <c r="AV27">
        <v>0</v>
      </c>
      <c r="AW27">
        <v>2</v>
      </c>
      <c r="AX27">
        <v>23616570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ROW(Source!A30)</f>
        <v>30</v>
      </c>
      <c r="B28">
        <v>23616571</v>
      </c>
      <c r="C28">
        <v>23616543</v>
      </c>
      <c r="D28">
        <v>21015234</v>
      </c>
      <c r="E28">
        <v>1</v>
      </c>
      <c r="F28">
        <v>1</v>
      </c>
      <c r="G28">
        <v>1</v>
      </c>
      <c r="H28">
        <v>3</v>
      </c>
      <c r="I28" t="s">
        <v>242</v>
      </c>
      <c r="J28" t="s">
        <v>243</v>
      </c>
      <c r="K28" t="s">
        <v>244</v>
      </c>
      <c r="L28">
        <v>1348</v>
      </c>
      <c r="N28">
        <v>1009</v>
      </c>
      <c r="O28" t="s">
        <v>186</v>
      </c>
      <c r="P28" t="s">
        <v>186</v>
      </c>
      <c r="Q28">
        <v>1000</v>
      </c>
      <c r="Y28">
        <v>0.003</v>
      </c>
      <c r="AA28">
        <v>9749.99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0.003</v>
      </c>
      <c r="AV28">
        <v>0</v>
      </c>
      <c r="AW28">
        <v>2</v>
      </c>
      <c r="AX28">
        <v>23616571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ROW(Source!A30)</f>
        <v>30</v>
      </c>
      <c r="B29">
        <v>23616572</v>
      </c>
      <c r="C29">
        <v>23616543</v>
      </c>
      <c r="D29">
        <v>21015396</v>
      </c>
      <c r="E29">
        <v>1</v>
      </c>
      <c r="F29">
        <v>1</v>
      </c>
      <c r="G29">
        <v>1</v>
      </c>
      <c r="H29">
        <v>3</v>
      </c>
      <c r="I29" t="s">
        <v>245</v>
      </c>
      <c r="J29" t="s">
        <v>246</v>
      </c>
      <c r="K29" t="s">
        <v>247</v>
      </c>
      <c r="L29">
        <v>1348</v>
      </c>
      <c r="N29">
        <v>1009</v>
      </c>
      <c r="O29" t="s">
        <v>186</v>
      </c>
      <c r="P29" t="s">
        <v>186</v>
      </c>
      <c r="Q29">
        <v>1000</v>
      </c>
      <c r="Y29">
        <v>0.0002</v>
      </c>
      <c r="AA29">
        <v>9040.01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0.0002</v>
      </c>
      <c r="AV29">
        <v>0</v>
      </c>
      <c r="AW29">
        <v>2</v>
      </c>
      <c r="AX29">
        <v>23616572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ROW(Source!A30)</f>
        <v>30</v>
      </c>
      <c r="B30">
        <v>23616573</v>
      </c>
      <c r="C30">
        <v>23616543</v>
      </c>
      <c r="D30">
        <v>21015478</v>
      </c>
      <c r="E30">
        <v>1</v>
      </c>
      <c r="F30">
        <v>1</v>
      </c>
      <c r="G30">
        <v>1</v>
      </c>
      <c r="H30">
        <v>3</v>
      </c>
      <c r="I30" t="s">
        <v>248</v>
      </c>
      <c r="J30" t="s">
        <v>249</v>
      </c>
      <c r="K30" t="s">
        <v>250</v>
      </c>
      <c r="L30">
        <v>1348</v>
      </c>
      <c r="N30">
        <v>1009</v>
      </c>
      <c r="O30" t="s">
        <v>186</v>
      </c>
      <c r="P30" t="s">
        <v>186</v>
      </c>
      <c r="Q30">
        <v>1000</v>
      </c>
      <c r="Y30">
        <v>1E-05</v>
      </c>
      <c r="AA30">
        <v>11978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1E-05</v>
      </c>
      <c r="AV30">
        <v>0</v>
      </c>
      <c r="AW30">
        <v>2</v>
      </c>
      <c r="AX30">
        <v>23616573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ROW(Source!A30)</f>
        <v>30</v>
      </c>
      <c r="B31">
        <v>23616574</v>
      </c>
      <c r="C31">
        <v>23616543</v>
      </c>
      <c r="D31">
        <v>21015484</v>
      </c>
      <c r="E31">
        <v>1</v>
      </c>
      <c r="F31">
        <v>1</v>
      </c>
      <c r="G31">
        <v>1</v>
      </c>
      <c r="H31">
        <v>3</v>
      </c>
      <c r="I31" t="s">
        <v>251</v>
      </c>
      <c r="J31" t="s">
        <v>252</v>
      </c>
      <c r="K31" t="s">
        <v>253</v>
      </c>
      <c r="L31">
        <v>1348</v>
      </c>
      <c r="N31">
        <v>1009</v>
      </c>
      <c r="O31" t="s">
        <v>186</v>
      </c>
      <c r="P31" t="s">
        <v>186</v>
      </c>
      <c r="Q31">
        <v>1000</v>
      </c>
      <c r="Y31">
        <v>0</v>
      </c>
      <c r="AA31">
        <v>35011</v>
      </c>
      <c r="AB31">
        <v>0</v>
      </c>
      <c r="AC31">
        <v>0</v>
      </c>
      <c r="AD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T31">
        <v>0</v>
      </c>
      <c r="AV31">
        <v>0</v>
      </c>
      <c r="AW31">
        <v>2</v>
      </c>
      <c r="AX31">
        <v>23616574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ROW(Source!A30)</f>
        <v>30</v>
      </c>
      <c r="B32">
        <v>23616575</v>
      </c>
      <c r="C32">
        <v>23616543</v>
      </c>
      <c r="D32">
        <v>21015485</v>
      </c>
      <c r="E32">
        <v>1</v>
      </c>
      <c r="F32">
        <v>1</v>
      </c>
      <c r="G32">
        <v>1</v>
      </c>
      <c r="H32">
        <v>3</v>
      </c>
      <c r="I32" t="s">
        <v>254</v>
      </c>
      <c r="J32" t="s">
        <v>255</v>
      </c>
      <c r="K32" t="s">
        <v>256</v>
      </c>
      <c r="L32">
        <v>1348</v>
      </c>
      <c r="N32">
        <v>1009</v>
      </c>
      <c r="O32" t="s">
        <v>186</v>
      </c>
      <c r="P32" t="s">
        <v>186</v>
      </c>
      <c r="Q32">
        <v>1000</v>
      </c>
      <c r="Y32">
        <v>0</v>
      </c>
      <c r="AA32">
        <v>9526</v>
      </c>
      <c r="AB32">
        <v>0</v>
      </c>
      <c r="AC32">
        <v>0</v>
      </c>
      <c r="AD32">
        <v>0</v>
      </c>
      <c r="AN32">
        <v>1</v>
      </c>
      <c r="AO32">
        <v>0</v>
      </c>
      <c r="AP32">
        <v>0</v>
      </c>
      <c r="AQ32">
        <v>0</v>
      </c>
      <c r="AR32">
        <v>0</v>
      </c>
      <c r="AT32">
        <v>0</v>
      </c>
      <c r="AV32">
        <v>0</v>
      </c>
      <c r="AW32">
        <v>2</v>
      </c>
      <c r="AX32">
        <v>23616575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ROW(Source!A30)</f>
        <v>30</v>
      </c>
      <c r="B33">
        <v>23616576</v>
      </c>
      <c r="C33">
        <v>23616543</v>
      </c>
      <c r="D33">
        <v>21015911</v>
      </c>
      <c r="E33">
        <v>1</v>
      </c>
      <c r="F33">
        <v>1</v>
      </c>
      <c r="G33">
        <v>1</v>
      </c>
      <c r="H33">
        <v>3</v>
      </c>
      <c r="I33" t="s">
        <v>257</v>
      </c>
      <c r="J33" t="s">
        <v>258</v>
      </c>
      <c r="K33" t="s">
        <v>259</v>
      </c>
      <c r="L33">
        <v>1346</v>
      </c>
      <c r="N33">
        <v>1009</v>
      </c>
      <c r="O33" t="s">
        <v>235</v>
      </c>
      <c r="P33" t="s">
        <v>235</v>
      </c>
      <c r="Q33">
        <v>1</v>
      </c>
      <c r="Y33">
        <v>0.27</v>
      </c>
      <c r="AA33">
        <v>6.09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0.27</v>
      </c>
      <c r="AV33">
        <v>0</v>
      </c>
      <c r="AW33">
        <v>2</v>
      </c>
      <c r="AX33">
        <v>23616576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ROW(Source!A30)</f>
        <v>30</v>
      </c>
      <c r="B34">
        <v>23616577</v>
      </c>
      <c r="C34">
        <v>23616543</v>
      </c>
      <c r="D34">
        <v>21016056</v>
      </c>
      <c r="E34">
        <v>1</v>
      </c>
      <c r="F34">
        <v>1</v>
      </c>
      <c r="G34">
        <v>1</v>
      </c>
      <c r="H34">
        <v>3</v>
      </c>
      <c r="I34" t="s">
        <v>260</v>
      </c>
      <c r="J34" t="s">
        <v>261</v>
      </c>
      <c r="K34" t="s">
        <v>262</v>
      </c>
      <c r="L34">
        <v>1348</v>
      </c>
      <c r="N34">
        <v>1009</v>
      </c>
      <c r="O34" t="s">
        <v>186</v>
      </c>
      <c r="P34" t="s">
        <v>186</v>
      </c>
      <c r="Q34">
        <v>1000</v>
      </c>
      <c r="Y34">
        <v>3E-05</v>
      </c>
      <c r="AA34">
        <v>9420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3E-05</v>
      </c>
      <c r="AV34">
        <v>0</v>
      </c>
      <c r="AW34">
        <v>2</v>
      </c>
      <c r="AX34">
        <v>23616577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ROW(Source!A30)</f>
        <v>30</v>
      </c>
      <c r="B35">
        <v>23616578</v>
      </c>
      <c r="C35">
        <v>23616543</v>
      </c>
      <c r="D35">
        <v>21017369</v>
      </c>
      <c r="E35">
        <v>1</v>
      </c>
      <c r="F35">
        <v>1</v>
      </c>
      <c r="G35">
        <v>1</v>
      </c>
      <c r="H35">
        <v>3</v>
      </c>
      <c r="I35" t="s">
        <v>263</v>
      </c>
      <c r="J35" t="s">
        <v>264</v>
      </c>
      <c r="K35" t="s">
        <v>265</v>
      </c>
      <c r="L35">
        <v>1339</v>
      </c>
      <c r="N35">
        <v>1007</v>
      </c>
      <c r="O35" t="s">
        <v>182</v>
      </c>
      <c r="P35" t="s">
        <v>182</v>
      </c>
      <c r="Q35">
        <v>1</v>
      </c>
      <c r="Y35">
        <v>0.0005</v>
      </c>
      <c r="AA35">
        <v>1699.99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0.0005</v>
      </c>
      <c r="AV35">
        <v>0</v>
      </c>
      <c r="AW35">
        <v>2</v>
      </c>
      <c r="AX35">
        <v>23616578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ROW(Source!A30)</f>
        <v>30</v>
      </c>
      <c r="B36">
        <v>23616579</v>
      </c>
      <c r="C36">
        <v>23616543</v>
      </c>
      <c r="D36">
        <v>21020531</v>
      </c>
      <c r="E36">
        <v>1</v>
      </c>
      <c r="F36">
        <v>1</v>
      </c>
      <c r="G36">
        <v>1</v>
      </c>
      <c r="H36">
        <v>3</v>
      </c>
      <c r="I36" t="s">
        <v>266</v>
      </c>
      <c r="J36" t="s">
        <v>267</v>
      </c>
      <c r="K36" t="s">
        <v>268</v>
      </c>
      <c r="L36">
        <v>1348</v>
      </c>
      <c r="N36">
        <v>1009</v>
      </c>
      <c r="O36" t="s">
        <v>186</v>
      </c>
      <c r="P36" t="s">
        <v>186</v>
      </c>
      <c r="Q36">
        <v>1000</v>
      </c>
      <c r="Y36">
        <v>0.00014</v>
      </c>
      <c r="AA36">
        <v>15620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0.00014</v>
      </c>
      <c r="AV36">
        <v>0</v>
      </c>
      <c r="AW36">
        <v>2</v>
      </c>
      <c r="AX36">
        <v>23616579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ROW(Source!A30)</f>
        <v>30</v>
      </c>
      <c r="B37">
        <v>23616580</v>
      </c>
      <c r="C37">
        <v>23616543</v>
      </c>
      <c r="D37">
        <v>21023167</v>
      </c>
      <c r="E37">
        <v>1</v>
      </c>
      <c r="F37">
        <v>1</v>
      </c>
      <c r="G37">
        <v>1</v>
      </c>
      <c r="H37">
        <v>3</v>
      </c>
      <c r="I37" t="s">
        <v>269</v>
      </c>
      <c r="J37" t="s">
        <v>270</v>
      </c>
      <c r="K37" t="s">
        <v>271</v>
      </c>
      <c r="L37">
        <v>1348</v>
      </c>
      <c r="N37">
        <v>1009</v>
      </c>
      <c r="O37" t="s">
        <v>186</v>
      </c>
      <c r="P37" t="s">
        <v>186</v>
      </c>
      <c r="Q37">
        <v>1000</v>
      </c>
      <c r="Y37">
        <v>0.003</v>
      </c>
      <c r="AA37">
        <v>7712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0.003</v>
      </c>
      <c r="AV37">
        <v>0</v>
      </c>
      <c r="AW37">
        <v>2</v>
      </c>
      <c r="AX37">
        <v>23616580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ROW(Source!A30)</f>
        <v>30</v>
      </c>
      <c r="B38">
        <v>23616581</v>
      </c>
      <c r="C38">
        <v>23616543</v>
      </c>
      <c r="D38">
        <v>21025745</v>
      </c>
      <c r="E38">
        <v>1</v>
      </c>
      <c r="F38">
        <v>1</v>
      </c>
      <c r="G38">
        <v>1</v>
      </c>
      <c r="H38">
        <v>3</v>
      </c>
      <c r="I38" t="s">
        <v>272</v>
      </c>
      <c r="J38" t="s">
        <v>273</v>
      </c>
      <c r="K38" t="s">
        <v>274</v>
      </c>
      <c r="L38">
        <v>1348</v>
      </c>
      <c r="N38">
        <v>1009</v>
      </c>
      <c r="O38" t="s">
        <v>186</v>
      </c>
      <c r="P38" t="s">
        <v>186</v>
      </c>
      <c r="Q38">
        <v>1000</v>
      </c>
      <c r="Y38">
        <v>0</v>
      </c>
      <c r="AA38">
        <v>0</v>
      </c>
      <c r="AB38">
        <v>0</v>
      </c>
      <c r="AC38">
        <v>0</v>
      </c>
      <c r="AD38">
        <v>0</v>
      </c>
      <c r="AN38">
        <v>1</v>
      </c>
      <c r="AO38">
        <v>0</v>
      </c>
      <c r="AP38">
        <v>0</v>
      </c>
      <c r="AQ38">
        <v>0</v>
      </c>
      <c r="AR38">
        <v>0</v>
      </c>
      <c r="AT38">
        <v>0</v>
      </c>
      <c r="AV38">
        <v>0</v>
      </c>
      <c r="AW38">
        <v>2</v>
      </c>
      <c r="AX38">
        <v>23616581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ROW(Source!A30)</f>
        <v>30</v>
      </c>
      <c r="B39">
        <v>23616582</v>
      </c>
      <c r="C39">
        <v>23616543</v>
      </c>
      <c r="D39">
        <v>21042754</v>
      </c>
      <c r="E39">
        <v>1</v>
      </c>
      <c r="F39">
        <v>1</v>
      </c>
      <c r="G39">
        <v>1</v>
      </c>
      <c r="H39">
        <v>3</v>
      </c>
      <c r="I39" t="s">
        <v>275</v>
      </c>
      <c r="J39" t="s">
        <v>276</v>
      </c>
      <c r="K39" t="s">
        <v>277</v>
      </c>
      <c r="L39">
        <v>1302</v>
      </c>
      <c r="N39">
        <v>1003</v>
      </c>
      <c r="O39" t="s">
        <v>278</v>
      </c>
      <c r="P39" t="s">
        <v>278</v>
      </c>
      <c r="Q39">
        <v>10</v>
      </c>
      <c r="Y39">
        <v>0.005</v>
      </c>
      <c r="AA39">
        <v>71.49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0.005</v>
      </c>
      <c r="AV39">
        <v>0</v>
      </c>
      <c r="AW39">
        <v>2</v>
      </c>
      <c r="AX39">
        <v>23616582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ROW(Source!A31)</f>
        <v>31</v>
      </c>
      <c r="B40">
        <v>23616478</v>
      </c>
      <c r="C40">
        <v>23614597</v>
      </c>
      <c r="D40">
        <v>21066676</v>
      </c>
      <c r="E40">
        <v>1</v>
      </c>
      <c r="F40">
        <v>1</v>
      </c>
      <c r="G40">
        <v>1</v>
      </c>
      <c r="H40">
        <v>1</v>
      </c>
      <c r="I40" t="s">
        <v>279</v>
      </c>
      <c r="K40" t="s">
        <v>280</v>
      </c>
      <c r="L40">
        <v>1369</v>
      </c>
      <c r="N40">
        <v>1013</v>
      </c>
      <c r="O40" t="s">
        <v>172</v>
      </c>
      <c r="P40" t="s">
        <v>172</v>
      </c>
      <c r="Q40">
        <v>1</v>
      </c>
      <c r="Y40">
        <v>10.58</v>
      </c>
      <c r="AA40">
        <v>0</v>
      </c>
      <c r="AB40">
        <v>0</v>
      </c>
      <c r="AC40">
        <v>0</v>
      </c>
      <c r="AD40">
        <v>9.29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10.58</v>
      </c>
      <c r="AV40">
        <v>1</v>
      </c>
      <c r="AW40">
        <v>2</v>
      </c>
      <c r="AX40">
        <v>23616478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ROW(Source!A31)</f>
        <v>31</v>
      </c>
      <c r="B41">
        <v>23616479</v>
      </c>
      <c r="C41">
        <v>23614597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32</v>
      </c>
      <c r="K41" t="s">
        <v>173</v>
      </c>
      <c r="L41">
        <v>608254</v>
      </c>
      <c r="N41">
        <v>1013</v>
      </c>
      <c r="O41" t="s">
        <v>174</v>
      </c>
      <c r="P41" t="s">
        <v>174</v>
      </c>
      <c r="Q41">
        <v>1</v>
      </c>
      <c r="Y41">
        <v>0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</v>
      </c>
      <c r="AV41">
        <v>2</v>
      </c>
      <c r="AW41">
        <v>2</v>
      </c>
      <c r="AX41">
        <v>23616479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ROW(Source!A31)</f>
        <v>31</v>
      </c>
      <c r="B42">
        <v>23616480</v>
      </c>
      <c r="C42">
        <v>23614597</v>
      </c>
      <c r="D42">
        <v>21011905</v>
      </c>
      <c r="E42">
        <v>1</v>
      </c>
      <c r="F42">
        <v>1</v>
      </c>
      <c r="G42">
        <v>1</v>
      </c>
      <c r="H42">
        <v>2</v>
      </c>
      <c r="I42" t="s">
        <v>281</v>
      </c>
      <c r="J42" t="s">
        <v>282</v>
      </c>
      <c r="K42" t="s">
        <v>283</v>
      </c>
      <c r="L42">
        <v>1368</v>
      </c>
      <c r="N42">
        <v>1011</v>
      </c>
      <c r="O42" t="s">
        <v>178</v>
      </c>
      <c r="P42" t="s">
        <v>178</v>
      </c>
      <c r="Q42">
        <v>1</v>
      </c>
      <c r="Y42">
        <v>0.75</v>
      </c>
      <c r="AA42">
        <v>0</v>
      </c>
      <c r="AB42">
        <v>6.66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0.75</v>
      </c>
      <c r="AV42">
        <v>0</v>
      </c>
      <c r="AW42">
        <v>2</v>
      </c>
      <c r="AX42">
        <v>23616480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ROW(Source!A31)</f>
        <v>31</v>
      </c>
      <c r="B43">
        <v>23616481</v>
      </c>
      <c r="C43">
        <v>23614597</v>
      </c>
      <c r="D43">
        <v>21013544</v>
      </c>
      <c r="E43">
        <v>1</v>
      </c>
      <c r="F43">
        <v>1</v>
      </c>
      <c r="G43">
        <v>1</v>
      </c>
      <c r="H43">
        <v>2</v>
      </c>
      <c r="I43" t="s">
        <v>175</v>
      </c>
      <c r="J43" t="s">
        <v>176</v>
      </c>
      <c r="K43" t="s">
        <v>177</v>
      </c>
      <c r="L43">
        <v>1368</v>
      </c>
      <c r="N43">
        <v>1011</v>
      </c>
      <c r="O43" t="s">
        <v>178</v>
      </c>
      <c r="P43" t="s">
        <v>178</v>
      </c>
      <c r="Q43">
        <v>1</v>
      </c>
      <c r="Y43">
        <v>0.6</v>
      </c>
      <c r="AA43">
        <v>0</v>
      </c>
      <c r="AB43">
        <v>87.17</v>
      </c>
      <c r="AC43">
        <v>11.6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0.6</v>
      </c>
      <c r="AV43">
        <v>0</v>
      </c>
      <c r="AW43">
        <v>2</v>
      </c>
      <c r="AX43">
        <v>23616481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ROW(Source!A31)</f>
        <v>31</v>
      </c>
      <c r="B44">
        <v>23616482</v>
      </c>
      <c r="C44">
        <v>23614597</v>
      </c>
      <c r="D44">
        <v>21019240</v>
      </c>
      <c r="E44">
        <v>1</v>
      </c>
      <c r="F44">
        <v>1</v>
      </c>
      <c r="G44">
        <v>1</v>
      </c>
      <c r="H44">
        <v>3</v>
      </c>
      <c r="I44" t="s">
        <v>284</v>
      </c>
      <c r="J44" t="s">
        <v>285</v>
      </c>
      <c r="K44" t="s">
        <v>286</v>
      </c>
      <c r="L44">
        <v>1339</v>
      </c>
      <c r="N44">
        <v>1007</v>
      </c>
      <c r="O44" t="s">
        <v>182</v>
      </c>
      <c r="P44" t="s">
        <v>182</v>
      </c>
      <c r="Q44">
        <v>1</v>
      </c>
      <c r="Y44">
        <v>1.02</v>
      </c>
      <c r="AA44">
        <v>1536.4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1.02</v>
      </c>
      <c r="AV44">
        <v>0</v>
      </c>
      <c r="AW44">
        <v>2</v>
      </c>
      <c r="AX44">
        <v>23616482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ROW(Source!A32)</f>
        <v>32</v>
      </c>
      <c r="B45">
        <v>23616483</v>
      </c>
      <c r="C45">
        <v>23614610</v>
      </c>
      <c r="D45">
        <v>21066093</v>
      </c>
      <c r="E45">
        <v>1</v>
      </c>
      <c r="F45">
        <v>1</v>
      </c>
      <c r="G45">
        <v>1</v>
      </c>
      <c r="H45">
        <v>1</v>
      </c>
      <c r="I45" t="s">
        <v>170</v>
      </c>
      <c r="K45" t="s">
        <v>171</v>
      </c>
      <c r="L45">
        <v>1369</v>
      </c>
      <c r="N45">
        <v>1013</v>
      </c>
      <c r="O45" t="s">
        <v>172</v>
      </c>
      <c r="P45" t="s">
        <v>172</v>
      </c>
      <c r="Q45">
        <v>1</v>
      </c>
      <c r="Y45">
        <v>31.98</v>
      </c>
      <c r="AA45">
        <v>0</v>
      </c>
      <c r="AB45">
        <v>0</v>
      </c>
      <c r="AC45">
        <v>0</v>
      </c>
      <c r="AD45">
        <v>8.64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31.98</v>
      </c>
      <c r="AV45">
        <v>1</v>
      </c>
      <c r="AW45">
        <v>2</v>
      </c>
      <c r="AX45">
        <v>23616483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ROW(Source!A32)</f>
        <v>32</v>
      </c>
      <c r="B46">
        <v>23616484</v>
      </c>
      <c r="C46">
        <v>23614610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32</v>
      </c>
      <c r="K46" t="s">
        <v>173</v>
      </c>
      <c r="L46">
        <v>608254</v>
      </c>
      <c r="N46">
        <v>1013</v>
      </c>
      <c r="O46" t="s">
        <v>174</v>
      </c>
      <c r="P46" t="s">
        <v>174</v>
      </c>
      <c r="Q46">
        <v>1</v>
      </c>
      <c r="Y46">
        <v>0</v>
      </c>
      <c r="AA46">
        <v>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</v>
      </c>
      <c r="AV46">
        <v>2</v>
      </c>
      <c r="AW46">
        <v>2</v>
      </c>
      <c r="AX46">
        <v>23616484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ROW(Source!A32)</f>
        <v>32</v>
      </c>
      <c r="B47">
        <v>23616485</v>
      </c>
      <c r="C47">
        <v>23614610</v>
      </c>
      <c r="D47">
        <v>21012457</v>
      </c>
      <c r="E47">
        <v>1</v>
      </c>
      <c r="F47">
        <v>1</v>
      </c>
      <c r="G47">
        <v>1</v>
      </c>
      <c r="H47">
        <v>2</v>
      </c>
      <c r="I47" t="s">
        <v>287</v>
      </c>
      <c r="J47" t="s">
        <v>288</v>
      </c>
      <c r="K47" t="s">
        <v>289</v>
      </c>
      <c r="L47">
        <v>1368</v>
      </c>
      <c r="N47">
        <v>1011</v>
      </c>
      <c r="O47" t="s">
        <v>178</v>
      </c>
      <c r="P47" t="s">
        <v>178</v>
      </c>
      <c r="Q47">
        <v>1</v>
      </c>
      <c r="Y47">
        <v>0.23</v>
      </c>
      <c r="AA47">
        <v>0</v>
      </c>
      <c r="AB47">
        <v>30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0.23</v>
      </c>
      <c r="AV47">
        <v>0</v>
      </c>
      <c r="AW47">
        <v>2</v>
      </c>
      <c r="AX47">
        <v>23616485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ROW(Source!A32)</f>
        <v>32</v>
      </c>
      <c r="B48">
        <v>23616486</v>
      </c>
      <c r="C48">
        <v>23614610</v>
      </c>
      <c r="D48">
        <v>21013317</v>
      </c>
      <c r="E48">
        <v>1</v>
      </c>
      <c r="F48">
        <v>1</v>
      </c>
      <c r="G48">
        <v>1</v>
      </c>
      <c r="H48">
        <v>2</v>
      </c>
      <c r="I48" t="s">
        <v>290</v>
      </c>
      <c r="J48" t="s">
        <v>291</v>
      </c>
      <c r="K48" t="s">
        <v>292</v>
      </c>
      <c r="L48">
        <v>1368</v>
      </c>
      <c r="N48">
        <v>1011</v>
      </c>
      <c r="O48" t="s">
        <v>178</v>
      </c>
      <c r="P48" t="s">
        <v>178</v>
      </c>
      <c r="Q48">
        <v>1</v>
      </c>
      <c r="Y48">
        <v>1.26</v>
      </c>
      <c r="AA48">
        <v>0</v>
      </c>
      <c r="AB48">
        <v>2.16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1.26</v>
      </c>
      <c r="AV48">
        <v>0</v>
      </c>
      <c r="AW48">
        <v>2</v>
      </c>
      <c r="AX48">
        <v>23616486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ROW(Source!A32)</f>
        <v>32</v>
      </c>
      <c r="B49">
        <v>23616487</v>
      </c>
      <c r="C49">
        <v>23614610</v>
      </c>
      <c r="D49">
        <v>21013544</v>
      </c>
      <c r="E49">
        <v>1</v>
      </c>
      <c r="F49">
        <v>1</v>
      </c>
      <c r="G49">
        <v>1</v>
      </c>
      <c r="H49">
        <v>2</v>
      </c>
      <c r="I49" t="s">
        <v>175</v>
      </c>
      <c r="J49" t="s">
        <v>176</v>
      </c>
      <c r="K49" t="s">
        <v>177</v>
      </c>
      <c r="L49">
        <v>1368</v>
      </c>
      <c r="N49">
        <v>1011</v>
      </c>
      <c r="O49" t="s">
        <v>178</v>
      </c>
      <c r="P49" t="s">
        <v>178</v>
      </c>
      <c r="Q49">
        <v>1</v>
      </c>
      <c r="Y49">
        <v>0.47</v>
      </c>
      <c r="AA49">
        <v>0</v>
      </c>
      <c r="AB49">
        <v>87.17</v>
      </c>
      <c r="AC49">
        <v>11.6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0.47</v>
      </c>
      <c r="AV49">
        <v>0</v>
      </c>
      <c r="AW49">
        <v>2</v>
      </c>
      <c r="AX49">
        <v>23616487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ROW(Source!A32)</f>
        <v>32</v>
      </c>
      <c r="B50">
        <v>23616488</v>
      </c>
      <c r="C50">
        <v>23614610</v>
      </c>
      <c r="D50">
        <v>21014392</v>
      </c>
      <c r="E50">
        <v>1</v>
      </c>
      <c r="F50">
        <v>1</v>
      </c>
      <c r="G50">
        <v>1</v>
      </c>
      <c r="H50">
        <v>3</v>
      </c>
      <c r="I50" t="s">
        <v>293</v>
      </c>
      <c r="J50" t="s">
        <v>294</v>
      </c>
      <c r="K50" t="s">
        <v>295</v>
      </c>
      <c r="L50">
        <v>1348</v>
      </c>
      <c r="N50">
        <v>1009</v>
      </c>
      <c r="O50" t="s">
        <v>186</v>
      </c>
      <c r="P50" t="s">
        <v>186</v>
      </c>
      <c r="Q50">
        <v>1000</v>
      </c>
      <c r="Y50">
        <v>0.0126</v>
      </c>
      <c r="AA50">
        <v>1412.52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0.0126</v>
      </c>
      <c r="AV50">
        <v>0</v>
      </c>
      <c r="AW50">
        <v>2</v>
      </c>
      <c r="AX50">
        <v>23616488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ROW(Source!A32)</f>
        <v>32</v>
      </c>
      <c r="B51">
        <v>23616489</v>
      </c>
      <c r="C51">
        <v>23614610</v>
      </c>
      <c r="D51">
        <v>21014620</v>
      </c>
      <c r="E51">
        <v>1</v>
      </c>
      <c r="F51">
        <v>1</v>
      </c>
      <c r="G51">
        <v>1</v>
      </c>
      <c r="H51">
        <v>3</v>
      </c>
      <c r="I51" t="s">
        <v>296</v>
      </c>
      <c r="J51" t="s">
        <v>297</v>
      </c>
      <c r="K51" t="s">
        <v>298</v>
      </c>
      <c r="L51">
        <v>1348</v>
      </c>
      <c r="N51">
        <v>1009</v>
      </c>
      <c r="O51" t="s">
        <v>186</v>
      </c>
      <c r="P51" t="s">
        <v>186</v>
      </c>
      <c r="Q51">
        <v>1000</v>
      </c>
      <c r="Y51">
        <v>0.0473</v>
      </c>
      <c r="AA51">
        <v>7589.99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0.0473</v>
      </c>
      <c r="AV51">
        <v>0</v>
      </c>
      <c r="AW51">
        <v>2</v>
      </c>
      <c r="AX51">
        <v>23616489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ROW(Source!A32)</f>
        <v>32</v>
      </c>
      <c r="B52">
        <v>23616490</v>
      </c>
      <c r="C52">
        <v>23614610</v>
      </c>
      <c r="D52">
        <v>21014661</v>
      </c>
      <c r="E52">
        <v>1</v>
      </c>
      <c r="F52">
        <v>1</v>
      </c>
      <c r="G52">
        <v>1</v>
      </c>
      <c r="H52">
        <v>3</v>
      </c>
      <c r="I52" t="s">
        <v>299</v>
      </c>
      <c r="J52" t="s">
        <v>300</v>
      </c>
      <c r="K52" t="s">
        <v>301</v>
      </c>
      <c r="L52">
        <v>1348</v>
      </c>
      <c r="N52">
        <v>1009</v>
      </c>
      <c r="O52" t="s">
        <v>186</v>
      </c>
      <c r="P52" t="s">
        <v>186</v>
      </c>
      <c r="Q52">
        <v>1000</v>
      </c>
      <c r="Y52">
        <v>0.03</v>
      </c>
      <c r="AA52">
        <v>3960.01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0.03</v>
      </c>
      <c r="AV52">
        <v>0</v>
      </c>
      <c r="AW52">
        <v>2</v>
      </c>
      <c r="AX52">
        <v>23616490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ROW(Source!A32)</f>
        <v>32</v>
      </c>
      <c r="B53">
        <v>23616491</v>
      </c>
      <c r="C53">
        <v>23614610</v>
      </c>
      <c r="D53">
        <v>21015466</v>
      </c>
      <c r="E53">
        <v>1</v>
      </c>
      <c r="F53">
        <v>1</v>
      </c>
      <c r="G53">
        <v>1</v>
      </c>
      <c r="H53">
        <v>3</v>
      </c>
      <c r="I53" t="s">
        <v>302</v>
      </c>
      <c r="J53" t="s">
        <v>303</v>
      </c>
      <c r="K53" t="s">
        <v>304</v>
      </c>
      <c r="L53">
        <v>1329</v>
      </c>
      <c r="N53">
        <v>1005</v>
      </c>
      <c r="O53" t="s">
        <v>305</v>
      </c>
      <c r="P53" t="s">
        <v>305</v>
      </c>
      <c r="Q53">
        <v>1000</v>
      </c>
      <c r="Y53">
        <v>0.115</v>
      </c>
      <c r="AA53">
        <v>7800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0.115</v>
      </c>
      <c r="AV53">
        <v>0</v>
      </c>
      <c r="AW53">
        <v>2</v>
      </c>
      <c r="AX53">
        <v>23616491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ROW(Source!A32)</f>
        <v>32</v>
      </c>
      <c r="B54">
        <v>23616492</v>
      </c>
      <c r="C54">
        <v>23614610</v>
      </c>
      <c r="D54">
        <v>21020555</v>
      </c>
      <c r="E54">
        <v>1</v>
      </c>
      <c r="F54">
        <v>1</v>
      </c>
      <c r="G54">
        <v>1</v>
      </c>
      <c r="H54">
        <v>3</v>
      </c>
      <c r="I54" t="s">
        <v>306</v>
      </c>
      <c r="J54" t="s">
        <v>307</v>
      </c>
      <c r="K54" t="s">
        <v>308</v>
      </c>
      <c r="L54">
        <v>1348</v>
      </c>
      <c r="N54">
        <v>1009</v>
      </c>
      <c r="O54" t="s">
        <v>186</v>
      </c>
      <c r="P54" t="s">
        <v>186</v>
      </c>
      <c r="Q54">
        <v>1000</v>
      </c>
      <c r="Y54">
        <v>0.00126</v>
      </c>
      <c r="AA54">
        <v>9927.03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0.00126</v>
      </c>
      <c r="AV54">
        <v>0</v>
      </c>
      <c r="AW54">
        <v>2</v>
      </c>
      <c r="AX54">
        <v>23616492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ROW(Source!A33)</f>
        <v>33</v>
      </c>
      <c r="B55">
        <v>23616493</v>
      </c>
      <c r="C55">
        <v>23614627</v>
      </c>
      <c r="D55">
        <v>21067549</v>
      </c>
      <c r="E55">
        <v>1</v>
      </c>
      <c r="F55">
        <v>1</v>
      </c>
      <c r="G55">
        <v>1</v>
      </c>
      <c r="H55">
        <v>1</v>
      </c>
      <c r="I55" t="s">
        <v>191</v>
      </c>
      <c r="K55" t="s">
        <v>192</v>
      </c>
      <c r="L55">
        <v>1369</v>
      </c>
      <c r="N55">
        <v>1013</v>
      </c>
      <c r="O55" t="s">
        <v>172</v>
      </c>
      <c r="P55" t="s">
        <v>172</v>
      </c>
      <c r="Q55">
        <v>1</v>
      </c>
      <c r="Y55">
        <v>270</v>
      </c>
      <c r="AA55">
        <v>0</v>
      </c>
      <c r="AB55">
        <v>0</v>
      </c>
      <c r="AC55">
        <v>0</v>
      </c>
      <c r="AD55">
        <v>9.62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270</v>
      </c>
      <c r="AV55">
        <v>1</v>
      </c>
      <c r="AW55">
        <v>2</v>
      </c>
      <c r="AX55">
        <v>23616493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ROW(Source!A33)</f>
        <v>33</v>
      </c>
      <c r="B56">
        <v>23616494</v>
      </c>
      <c r="C56">
        <v>23614627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32</v>
      </c>
      <c r="K56" t="s">
        <v>173</v>
      </c>
      <c r="L56">
        <v>608254</v>
      </c>
      <c r="N56">
        <v>1013</v>
      </c>
      <c r="O56" t="s">
        <v>174</v>
      </c>
      <c r="P56" t="s">
        <v>174</v>
      </c>
      <c r="Q56">
        <v>1</v>
      </c>
      <c r="Y56">
        <v>0.46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0.46</v>
      </c>
      <c r="AV56">
        <v>2</v>
      </c>
      <c r="AW56">
        <v>2</v>
      </c>
      <c r="AX56">
        <v>23616494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ROW(Source!A33)</f>
        <v>33</v>
      </c>
      <c r="B57">
        <v>23616495</v>
      </c>
      <c r="C57">
        <v>23614627</v>
      </c>
      <c r="D57">
        <v>21011938</v>
      </c>
      <c r="E57">
        <v>1</v>
      </c>
      <c r="F57">
        <v>1</v>
      </c>
      <c r="G57">
        <v>1</v>
      </c>
      <c r="H57">
        <v>2</v>
      </c>
      <c r="I57" t="s">
        <v>309</v>
      </c>
      <c r="J57" t="s">
        <v>310</v>
      </c>
      <c r="K57" t="s">
        <v>311</v>
      </c>
      <c r="L57">
        <v>1368</v>
      </c>
      <c r="N57">
        <v>1011</v>
      </c>
      <c r="O57" t="s">
        <v>178</v>
      </c>
      <c r="P57" t="s">
        <v>178</v>
      </c>
      <c r="Q57">
        <v>1</v>
      </c>
      <c r="Y57">
        <v>0.46</v>
      </c>
      <c r="AA57">
        <v>0</v>
      </c>
      <c r="AB57">
        <v>31.26</v>
      </c>
      <c r="AC57">
        <v>11.6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0.46</v>
      </c>
      <c r="AV57">
        <v>0</v>
      </c>
      <c r="AW57">
        <v>2</v>
      </c>
      <c r="AX57">
        <v>23616495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ROW(Source!A33)</f>
        <v>33</v>
      </c>
      <c r="B58">
        <v>23616496</v>
      </c>
      <c r="C58">
        <v>23614627</v>
      </c>
      <c r="D58">
        <v>21013240</v>
      </c>
      <c r="E58">
        <v>1</v>
      </c>
      <c r="F58">
        <v>1</v>
      </c>
      <c r="G58">
        <v>1</v>
      </c>
      <c r="H58">
        <v>2</v>
      </c>
      <c r="I58" t="s">
        <v>223</v>
      </c>
      <c r="J58" t="s">
        <v>224</v>
      </c>
      <c r="K58" t="s">
        <v>225</v>
      </c>
      <c r="L58">
        <v>1368</v>
      </c>
      <c r="N58">
        <v>1011</v>
      </c>
      <c r="O58" t="s">
        <v>178</v>
      </c>
      <c r="P58" t="s">
        <v>178</v>
      </c>
      <c r="Q58">
        <v>1</v>
      </c>
      <c r="Y58">
        <v>6.2</v>
      </c>
      <c r="AA58">
        <v>0</v>
      </c>
      <c r="AB58">
        <v>1.95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6.2</v>
      </c>
      <c r="AV58">
        <v>0</v>
      </c>
      <c r="AW58">
        <v>2</v>
      </c>
      <c r="AX58">
        <v>23616496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ROW(Source!A33)</f>
        <v>33</v>
      </c>
      <c r="B59">
        <v>23616497</v>
      </c>
      <c r="C59">
        <v>23614627</v>
      </c>
      <c r="D59">
        <v>21013298</v>
      </c>
      <c r="E59">
        <v>1</v>
      </c>
      <c r="F59">
        <v>1</v>
      </c>
      <c r="G59">
        <v>1</v>
      </c>
      <c r="H59">
        <v>2</v>
      </c>
      <c r="I59" t="s">
        <v>312</v>
      </c>
      <c r="J59" t="s">
        <v>313</v>
      </c>
      <c r="K59" t="s">
        <v>314</v>
      </c>
      <c r="L59">
        <v>1368</v>
      </c>
      <c r="N59">
        <v>1011</v>
      </c>
      <c r="O59" t="s">
        <v>178</v>
      </c>
      <c r="P59" t="s">
        <v>178</v>
      </c>
      <c r="Q59">
        <v>1</v>
      </c>
      <c r="Y59">
        <v>8</v>
      </c>
      <c r="AA59">
        <v>0</v>
      </c>
      <c r="AB59">
        <v>2.08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8</v>
      </c>
      <c r="AV59">
        <v>0</v>
      </c>
      <c r="AW59">
        <v>2</v>
      </c>
      <c r="AX59">
        <v>23616497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ROW(Source!A33)</f>
        <v>33</v>
      </c>
      <c r="B60">
        <v>23616498</v>
      </c>
      <c r="C60">
        <v>23614627</v>
      </c>
      <c r="D60">
        <v>21013544</v>
      </c>
      <c r="E60">
        <v>1</v>
      </c>
      <c r="F60">
        <v>1</v>
      </c>
      <c r="G60">
        <v>1</v>
      </c>
      <c r="H60">
        <v>2</v>
      </c>
      <c r="I60" t="s">
        <v>175</v>
      </c>
      <c r="J60" t="s">
        <v>176</v>
      </c>
      <c r="K60" t="s">
        <v>177</v>
      </c>
      <c r="L60">
        <v>1368</v>
      </c>
      <c r="N60">
        <v>1011</v>
      </c>
      <c r="O60" t="s">
        <v>178</v>
      </c>
      <c r="P60" t="s">
        <v>178</v>
      </c>
      <c r="Q60">
        <v>1</v>
      </c>
      <c r="Y60">
        <v>0.61</v>
      </c>
      <c r="AA60">
        <v>0</v>
      </c>
      <c r="AB60">
        <v>87.17</v>
      </c>
      <c r="AC60">
        <v>11.6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0.61</v>
      </c>
      <c r="AV60">
        <v>0</v>
      </c>
      <c r="AW60">
        <v>2</v>
      </c>
      <c r="AX60">
        <v>23616498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ROW(Source!A33)</f>
        <v>33</v>
      </c>
      <c r="B61">
        <v>23616499</v>
      </c>
      <c r="C61">
        <v>23614627</v>
      </c>
      <c r="D61">
        <v>21015484</v>
      </c>
      <c r="E61">
        <v>1</v>
      </c>
      <c r="F61">
        <v>1</v>
      </c>
      <c r="G61">
        <v>1</v>
      </c>
      <c r="H61">
        <v>3</v>
      </c>
      <c r="I61" t="s">
        <v>251</v>
      </c>
      <c r="J61" t="s">
        <v>252</v>
      </c>
      <c r="K61" t="s">
        <v>253</v>
      </c>
      <c r="L61">
        <v>1348</v>
      </c>
      <c r="N61">
        <v>1009</v>
      </c>
      <c r="O61" t="s">
        <v>186</v>
      </c>
      <c r="P61" t="s">
        <v>186</v>
      </c>
      <c r="Q61">
        <v>1000</v>
      </c>
      <c r="Y61">
        <v>0.013</v>
      </c>
      <c r="AA61">
        <v>35011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0.013</v>
      </c>
      <c r="AV61">
        <v>0</v>
      </c>
      <c r="AW61">
        <v>2</v>
      </c>
      <c r="AX61">
        <v>23616499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ROW(Source!A33)</f>
        <v>33</v>
      </c>
      <c r="B62">
        <v>23616500</v>
      </c>
      <c r="C62">
        <v>23614627</v>
      </c>
      <c r="D62">
        <v>21015520</v>
      </c>
      <c r="E62">
        <v>1</v>
      </c>
      <c r="F62">
        <v>1</v>
      </c>
      <c r="G62">
        <v>1</v>
      </c>
      <c r="H62">
        <v>3</v>
      </c>
      <c r="I62" t="s">
        <v>315</v>
      </c>
      <c r="J62" t="s">
        <v>316</v>
      </c>
      <c r="K62" t="s">
        <v>317</v>
      </c>
      <c r="L62">
        <v>1346</v>
      </c>
      <c r="N62">
        <v>1009</v>
      </c>
      <c r="O62" t="s">
        <v>235</v>
      </c>
      <c r="P62" t="s">
        <v>235</v>
      </c>
      <c r="Q62">
        <v>1</v>
      </c>
      <c r="Y62">
        <v>7.6</v>
      </c>
      <c r="AA62">
        <v>51.97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7.6</v>
      </c>
      <c r="AV62">
        <v>0</v>
      </c>
      <c r="AW62">
        <v>2</v>
      </c>
      <c r="AX62">
        <v>23616500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ROW(Source!A33)</f>
        <v>33</v>
      </c>
      <c r="B63">
        <v>23616501</v>
      </c>
      <c r="C63">
        <v>23614627</v>
      </c>
      <c r="D63">
        <v>21015712</v>
      </c>
      <c r="E63">
        <v>1</v>
      </c>
      <c r="F63">
        <v>1</v>
      </c>
      <c r="G63">
        <v>1</v>
      </c>
      <c r="H63">
        <v>3</v>
      </c>
      <c r="I63" t="s">
        <v>318</v>
      </c>
      <c r="J63" t="s">
        <v>319</v>
      </c>
      <c r="K63" t="s">
        <v>320</v>
      </c>
      <c r="L63">
        <v>1346</v>
      </c>
      <c r="N63">
        <v>1009</v>
      </c>
      <c r="O63" t="s">
        <v>235</v>
      </c>
      <c r="P63" t="s">
        <v>235</v>
      </c>
      <c r="Q63">
        <v>1</v>
      </c>
      <c r="Y63">
        <v>47.5</v>
      </c>
      <c r="AA63">
        <v>11.55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47.5</v>
      </c>
      <c r="AV63">
        <v>0</v>
      </c>
      <c r="AW63">
        <v>2</v>
      </c>
      <c r="AX63">
        <v>23616501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ROW(Source!A33)</f>
        <v>33</v>
      </c>
      <c r="B64">
        <v>23616502</v>
      </c>
      <c r="C64">
        <v>23614627</v>
      </c>
      <c r="D64">
        <v>21016475</v>
      </c>
      <c r="E64">
        <v>1</v>
      </c>
      <c r="F64">
        <v>1</v>
      </c>
      <c r="G64">
        <v>1</v>
      </c>
      <c r="H64">
        <v>3</v>
      </c>
      <c r="I64" t="s">
        <v>321</v>
      </c>
      <c r="J64" t="s">
        <v>322</v>
      </c>
      <c r="K64" t="s">
        <v>323</v>
      </c>
      <c r="L64">
        <v>1327</v>
      </c>
      <c r="N64">
        <v>1005</v>
      </c>
      <c r="O64" t="s">
        <v>190</v>
      </c>
      <c r="P64" t="s">
        <v>190</v>
      </c>
      <c r="Q64">
        <v>1</v>
      </c>
      <c r="Y64">
        <v>105</v>
      </c>
      <c r="AA64">
        <v>122.07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105</v>
      </c>
      <c r="AV64">
        <v>0</v>
      </c>
      <c r="AW64">
        <v>2</v>
      </c>
      <c r="AX64">
        <v>23616502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ROW(Source!A33)</f>
        <v>33</v>
      </c>
      <c r="B65">
        <v>23616503</v>
      </c>
      <c r="C65">
        <v>23614627</v>
      </c>
      <c r="D65">
        <v>21023262</v>
      </c>
      <c r="E65">
        <v>1</v>
      </c>
      <c r="F65">
        <v>1</v>
      </c>
      <c r="G65">
        <v>1</v>
      </c>
      <c r="H65">
        <v>3</v>
      </c>
      <c r="I65" t="s">
        <v>324</v>
      </c>
      <c r="J65" t="s">
        <v>325</v>
      </c>
      <c r="K65" t="s">
        <v>326</v>
      </c>
      <c r="L65">
        <v>1348</v>
      </c>
      <c r="N65">
        <v>1009</v>
      </c>
      <c r="O65" t="s">
        <v>186</v>
      </c>
      <c r="P65" t="s">
        <v>186</v>
      </c>
      <c r="Q65">
        <v>1000</v>
      </c>
      <c r="Y65">
        <v>0.61</v>
      </c>
      <c r="AA65">
        <v>9753.35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0.61</v>
      </c>
      <c r="AV65">
        <v>0</v>
      </c>
      <c r="AW65">
        <v>2</v>
      </c>
      <c r="AX65">
        <v>23616503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ROW(Source!A34)</f>
        <v>34</v>
      </c>
      <c r="B66">
        <v>23616510</v>
      </c>
      <c r="C66">
        <v>23614673</v>
      </c>
      <c r="D66">
        <v>21066603</v>
      </c>
      <c r="E66">
        <v>1</v>
      </c>
      <c r="F66">
        <v>1</v>
      </c>
      <c r="G66">
        <v>1</v>
      </c>
      <c r="H66">
        <v>1</v>
      </c>
      <c r="I66" t="s">
        <v>327</v>
      </c>
      <c r="K66" t="s">
        <v>328</v>
      </c>
      <c r="L66">
        <v>1369</v>
      </c>
      <c r="N66">
        <v>1013</v>
      </c>
      <c r="O66" t="s">
        <v>172</v>
      </c>
      <c r="P66" t="s">
        <v>172</v>
      </c>
      <c r="Q66">
        <v>1</v>
      </c>
      <c r="Y66">
        <v>0.34</v>
      </c>
      <c r="AA66">
        <v>0</v>
      </c>
      <c r="AB66">
        <v>0</v>
      </c>
      <c r="AC66">
        <v>0</v>
      </c>
      <c r="AD66">
        <v>8.97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0.34</v>
      </c>
      <c r="AV66">
        <v>1</v>
      </c>
      <c r="AW66">
        <v>2</v>
      </c>
      <c r="AX66">
        <v>23616510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ROW(Source!A34)</f>
        <v>34</v>
      </c>
      <c r="B67">
        <v>23616511</v>
      </c>
      <c r="C67">
        <v>23614673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32</v>
      </c>
      <c r="K67" t="s">
        <v>173</v>
      </c>
      <c r="L67">
        <v>608254</v>
      </c>
      <c r="N67">
        <v>1013</v>
      </c>
      <c r="O67" t="s">
        <v>174</v>
      </c>
      <c r="P67" t="s">
        <v>174</v>
      </c>
      <c r="Q67">
        <v>1</v>
      </c>
      <c r="Y67">
        <v>0</v>
      </c>
      <c r="AA67">
        <v>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</v>
      </c>
      <c r="AV67">
        <v>2</v>
      </c>
      <c r="AW67">
        <v>2</v>
      </c>
      <c r="AX67">
        <v>23616511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ROW(Source!A34)</f>
        <v>34</v>
      </c>
      <c r="B68">
        <v>23616512</v>
      </c>
      <c r="C68">
        <v>23614673</v>
      </c>
      <c r="D68">
        <v>21013245</v>
      </c>
      <c r="E68">
        <v>1</v>
      </c>
      <c r="F68">
        <v>1</v>
      </c>
      <c r="G68">
        <v>1</v>
      </c>
      <c r="H68">
        <v>2</v>
      </c>
      <c r="I68" t="s">
        <v>329</v>
      </c>
      <c r="J68" t="s">
        <v>330</v>
      </c>
      <c r="K68" t="s">
        <v>331</v>
      </c>
      <c r="L68">
        <v>1368</v>
      </c>
      <c r="N68">
        <v>1011</v>
      </c>
      <c r="O68" t="s">
        <v>178</v>
      </c>
      <c r="P68" t="s">
        <v>178</v>
      </c>
      <c r="Q68">
        <v>1</v>
      </c>
      <c r="Y68">
        <v>0.31</v>
      </c>
      <c r="AA68">
        <v>0</v>
      </c>
      <c r="AB68">
        <v>1.78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0.31</v>
      </c>
      <c r="AV68">
        <v>0</v>
      </c>
      <c r="AW68">
        <v>2</v>
      </c>
      <c r="AX68">
        <v>23616512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ROW(Source!A35)</f>
        <v>35</v>
      </c>
      <c r="B69">
        <v>23616513</v>
      </c>
      <c r="C69">
        <v>23614720</v>
      </c>
      <c r="D69">
        <v>21063566</v>
      </c>
      <c r="E69">
        <v>1</v>
      </c>
      <c r="F69">
        <v>1</v>
      </c>
      <c r="G69">
        <v>1</v>
      </c>
      <c r="H69">
        <v>1</v>
      </c>
      <c r="I69" t="s">
        <v>332</v>
      </c>
      <c r="K69" t="s">
        <v>333</v>
      </c>
      <c r="L69">
        <v>1369</v>
      </c>
      <c r="N69">
        <v>1013</v>
      </c>
      <c r="O69" t="s">
        <v>172</v>
      </c>
      <c r="P69" t="s">
        <v>172</v>
      </c>
      <c r="Q69">
        <v>1</v>
      </c>
      <c r="Y69">
        <v>112.75</v>
      </c>
      <c r="AA69">
        <v>0</v>
      </c>
      <c r="AB69">
        <v>0</v>
      </c>
      <c r="AC69">
        <v>0</v>
      </c>
      <c r="AD69">
        <v>8.53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112.75</v>
      </c>
      <c r="AV69">
        <v>1</v>
      </c>
      <c r="AW69">
        <v>2</v>
      </c>
      <c r="AX69">
        <v>23616513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ROW(Source!A35)</f>
        <v>35</v>
      </c>
      <c r="B70">
        <v>23616514</v>
      </c>
      <c r="C70">
        <v>23614720</v>
      </c>
      <c r="D70">
        <v>121548</v>
      </c>
      <c r="E70">
        <v>1</v>
      </c>
      <c r="F70">
        <v>1</v>
      </c>
      <c r="G70">
        <v>1</v>
      </c>
      <c r="H70">
        <v>1</v>
      </c>
      <c r="I70" t="s">
        <v>32</v>
      </c>
      <c r="K70" t="s">
        <v>173</v>
      </c>
      <c r="L70">
        <v>608254</v>
      </c>
      <c r="N70">
        <v>1013</v>
      </c>
      <c r="O70" t="s">
        <v>174</v>
      </c>
      <c r="P70" t="s">
        <v>174</v>
      </c>
      <c r="Q70">
        <v>1</v>
      </c>
      <c r="Y70">
        <v>0.2</v>
      </c>
      <c r="AA70">
        <v>0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0.2</v>
      </c>
      <c r="AV70">
        <v>2</v>
      </c>
      <c r="AW70">
        <v>2</v>
      </c>
      <c r="AX70">
        <v>23616514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ROW(Source!A35)</f>
        <v>35</v>
      </c>
      <c r="B71">
        <v>23616515</v>
      </c>
      <c r="C71">
        <v>23614720</v>
      </c>
      <c r="D71">
        <v>21011724</v>
      </c>
      <c r="E71">
        <v>1</v>
      </c>
      <c r="F71">
        <v>1</v>
      </c>
      <c r="G71">
        <v>1</v>
      </c>
      <c r="H71">
        <v>2</v>
      </c>
      <c r="I71" t="s">
        <v>334</v>
      </c>
      <c r="J71" t="s">
        <v>335</v>
      </c>
      <c r="K71" t="s">
        <v>336</v>
      </c>
      <c r="L71">
        <v>1368</v>
      </c>
      <c r="N71">
        <v>1011</v>
      </c>
      <c r="O71" t="s">
        <v>178</v>
      </c>
      <c r="P71" t="s">
        <v>178</v>
      </c>
      <c r="Q71">
        <v>1</v>
      </c>
      <c r="Y71">
        <v>0.2</v>
      </c>
      <c r="AA71">
        <v>0</v>
      </c>
      <c r="AB71">
        <v>86.4</v>
      </c>
      <c r="AC71">
        <v>13.5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0.2</v>
      </c>
      <c r="AV71">
        <v>0</v>
      </c>
      <c r="AW71">
        <v>2</v>
      </c>
      <c r="AX71">
        <v>23616515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ROW(Source!A35)</f>
        <v>35</v>
      </c>
      <c r="B72">
        <v>23616516</v>
      </c>
      <c r="C72">
        <v>23614720</v>
      </c>
      <c r="D72">
        <v>21013544</v>
      </c>
      <c r="E72">
        <v>1</v>
      </c>
      <c r="F72">
        <v>1</v>
      </c>
      <c r="G72">
        <v>1</v>
      </c>
      <c r="H72">
        <v>2</v>
      </c>
      <c r="I72" t="s">
        <v>175</v>
      </c>
      <c r="J72" t="s">
        <v>176</v>
      </c>
      <c r="K72" t="s">
        <v>177</v>
      </c>
      <c r="L72">
        <v>1368</v>
      </c>
      <c r="N72">
        <v>1011</v>
      </c>
      <c r="O72" t="s">
        <v>178</v>
      </c>
      <c r="P72" t="s">
        <v>178</v>
      </c>
      <c r="Q72">
        <v>1</v>
      </c>
      <c r="Y72">
        <v>0.07</v>
      </c>
      <c r="AA72">
        <v>0</v>
      </c>
      <c r="AB72">
        <v>87.17</v>
      </c>
      <c r="AC72">
        <v>11.6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0.07</v>
      </c>
      <c r="AV72">
        <v>0</v>
      </c>
      <c r="AW72">
        <v>2</v>
      </c>
      <c r="AX72">
        <v>23616516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ROW(Source!A35)</f>
        <v>35</v>
      </c>
      <c r="B73">
        <v>23616517</v>
      </c>
      <c r="C73">
        <v>23614720</v>
      </c>
      <c r="D73">
        <v>21014490</v>
      </c>
      <c r="E73">
        <v>1</v>
      </c>
      <c r="F73">
        <v>1</v>
      </c>
      <c r="G73">
        <v>1</v>
      </c>
      <c r="H73">
        <v>3</v>
      </c>
      <c r="I73" t="s">
        <v>337</v>
      </c>
      <c r="J73" t="s">
        <v>338</v>
      </c>
      <c r="K73" t="s">
        <v>339</v>
      </c>
      <c r="L73">
        <v>1348</v>
      </c>
      <c r="N73">
        <v>1009</v>
      </c>
      <c r="O73" t="s">
        <v>186</v>
      </c>
      <c r="P73" t="s">
        <v>186</v>
      </c>
      <c r="Q73">
        <v>1000</v>
      </c>
      <c r="Y73">
        <v>0.004</v>
      </c>
      <c r="AA73">
        <v>8475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0.004</v>
      </c>
      <c r="AV73">
        <v>0</v>
      </c>
      <c r="AW73">
        <v>2</v>
      </c>
      <c r="AX73">
        <v>23616517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ROW(Source!A35)</f>
        <v>35</v>
      </c>
      <c r="B74">
        <v>23616518</v>
      </c>
      <c r="C74">
        <v>23614720</v>
      </c>
      <c r="D74">
        <v>21014720</v>
      </c>
      <c r="E74">
        <v>1</v>
      </c>
      <c r="F74">
        <v>1</v>
      </c>
      <c r="G74">
        <v>1</v>
      </c>
      <c r="H74">
        <v>3</v>
      </c>
      <c r="I74" t="s">
        <v>340</v>
      </c>
      <c r="J74" t="s">
        <v>341</v>
      </c>
      <c r="K74" t="s">
        <v>342</v>
      </c>
      <c r="L74">
        <v>1348</v>
      </c>
      <c r="N74">
        <v>1009</v>
      </c>
      <c r="O74" t="s">
        <v>186</v>
      </c>
      <c r="P74" t="s">
        <v>186</v>
      </c>
      <c r="Q74">
        <v>1000</v>
      </c>
      <c r="Y74">
        <v>0.012</v>
      </c>
      <c r="AA74">
        <v>8190.01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0.012</v>
      </c>
      <c r="AV74">
        <v>0</v>
      </c>
      <c r="AW74">
        <v>2</v>
      </c>
      <c r="AX74">
        <v>23616518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ROW(Source!A35)</f>
        <v>35</v>
      </c>
      <c r="B75">
        <v>23616519</v>
      </c>
      <c r="C75">
        <v>23614720</v>
      </c>
      <c r="D75">
        <v>21015538</v>
      </c>
      <c r="E75">
        <v>1</v>
      </c>
      <c r="F75">
        <v>1</v>
      </c>
      <c r="G75">
        <v>1</v>
      </c>
      <c r="H75">
        <v>3</v>
      </c>
      <c r="I75" t="s">
        <v>343</v>
      </c>
      <c r="J75" t="s">
        <v>344</v>
      </c>
      <c r="K75" t="s">
        <v>345</v>
      </c>
      <c r="L75">
        <v>1348</v>
      </c>
      <c r="N75">
        <v>1009</v>
      </c>
      <c r="O75" t="s">
        <v>186</v>
      </c>
      <c r="P75" t="s">
        <v>186</v>
      </c>
      <c r="Q75">
        <v>1000</v>
      </c>
      <c r="Y75">
        <v>0.782</v>
      </c>
      <c r="AA75">
        <v>11200.01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0.782</v>
      </c>
      <c r="AV75">
        <v>0</v>
      </c>
      <c r="AW75">
        <v>2</v>
      </c>
      <c r="AX75">
        <v>23616519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ROW(Source!A36)</f>
        <v>36</v>
      </c>
      <c r="B76">
        <v>23616604</v>
      </c>
      <c r="C76">
        <v>23616589</v>
      </c>
      <c r="D76">
        <v>21069792</v>
      </c>
      <c r="E76">
        <v>1</v>
      </c>
      <c r="F76">
        <v>1</v>
      </c>
      <c r="G76">
        <v>1</v>
      </c>
      <c r="H76">
        <v>1</v>
      </c>
      <c r="I76" t="s">
        <v>346</v>
      </c>
      <c r="K76" t="s">
        <v>347</v>
      </c>
      <c r="L76">
        <v>1369</v>
      </c>
      <c r="N76">
        <v>1013</v>
      </c>
      <c r="O76" t="s">
        <v>172</v>
      </c>
      <c r="P76" t="s">
        <v>172</v>
      </c>
      <c r="Q76">
        <v>1</v>
      </c>
      <c r="Y76">
        <v>47.46</v>
      </c>
      <c r="AA76">
        <v>0</v>
      </c>
      <c r="AB76">
        <v>0</v>
      </c>
      <c r="AC76">
        <v>0</v>
      </c>
      <c r="AD76">
        <v>9.18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47.46</v>
      </c>
      <c r="AV76">
        <v>1</v>
      </c>
      <c r="AW76">
        <v>2</v>
      </c>
      <c r="AX76">
        <v>23616604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ROW(Source!A36)</f>
        <v>36</v>
      </c>
      <c r="B77">
        <v>23616605</v>
      </c>
      <c r="C77">
        <v>23616589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32</v>
      </c>
      <c r="K77" t="s">
        <v>173</v>
      </c>
      <c r="L77">
        <v>608254</v>
      </c>
      <c r="N77">
        <v>1013</v>
      </c>
      <c r="O77" t="s">
        <v>174</v>
      </c>
      <c r="P77" t="s">
        <v>174</v>
      </c>
      <c r="Q77">
        <v>1</v>
      </c>
      <c r="Y77">
        <v>0.36</v>
      </c>
      <c r="AA77">
        <v>0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0.36</v>
      </c>
      <c r="AV77">
        <v>2</v>
      </c>
      <c r="AW77">
        <v>2</v>
      </c>
      <c r="AX77">
        <v>23616605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ROW(Source!A36)</f>
        <v>36</v>
      </c>
      <c r="B78">
        <v>23616606</v>
      </c>
      <c r="C78">
        <v>23616589</v>
      </c>
      <c r="D78">
        <v>21011724</v>
      </c>
      <c r="E78">
        <v>1</v>
      </c>
      <c r="F78">
        <v>1</v>
      </c>
      <c r="G78">
        <v>1</v>
      </c>
      <c r="H78">
        <v>2</v>
      </c>
      <c r="I78" t="s">
        <v>334</v>
      </c>
      <c r="J78" t="s">
        <v>335</v>
      </c>
      <c r="K78" t="s">
        <v>336</v>
      </c>
      <c r="L78">
        <v>1368</v>
      </c>
      <c r="N78">
        <v>1011</v>
      </c>
      <c r="O78" t="s">
        <v>178</v>
      </c>
      <c r="P78" t="s">
        <v>178</v>
      </c>
      <c r="Q78">
        <v>1</v>
      </c>
      <c r="Y78">
        <v>0.23</v>
      </c>
      <c r="AA78">
        <v>0</v>
      </c>
      <c r="AB78">
        <v>86.4</v>
      </c>
      <c r="AC78">
        <v>13.5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0.23</v>
      </c>
      <c r="AV78">
        <v>0</v>
      </c>
      <c r="AW78">
        <v>2</v>
      </c>
      <c r="AX78">
        <v>23616606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ROW(Source!A36)</f>
        <v>36</v>
      </c>
      <c r="B79">
        <v>23616607</v>
      </c>
      <c r="C79">
        <v>23616589</v>
      </c>
      <c r="D79">
        <v>21011808</v>
      </c>
      <c r="E79">
        <v>1</v>
      </c>
      <c r="F79">
        <v>1</v>
      </c>
      <c r="G79">
        <v>1</v>
      </c>
      <c r="H79">
        <v>2</v>
      </c>
      <c r="I79" t="s">
        <v>208</v>
      </c>
      <c r="J79" t="s">
        <v>209</v>
      </c>
      <c r="K79" t="s">
        <v>210</v>
      </c>
      <c r="L79">
        <v>1368</v>
      </c>
      <c r="N79">
        <v>1011</v>
      </c>
      <c r="O79" t="s">
        <v>178</v>
      </c>
      <c r="P79" t="s">
        <v>178</v>
      </c>
      <c r="Q79">
        <v>1</v>
      </c>
      <c r="Y79">
        <v>0.13</v>
      </c>
      <c r="AA79">
        <v>0</v>
      </c>
      <c r="AB79">
        <v>112</v>
      </c>
      <c r="AC79">
        <v>13.5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0.13</v>
      </c>
      <c r="AV79">
        <v>0</v>
      </c>
      <c r="AW79">
        <v>2</v>
      </c>
      <c r="AX79">
        <v>23616607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ROW(Source!A36)</f>
        <v>36</v>
      </c>
      <c r="B80">
        <v>23616608</v>
      </c>
      <c r="C80">
        <v>23616589</v>
      </c>
      <c r="D80">
        <v>21012457</v>
      </c>
      <c r="E80">
        <v>1</v>
      </c>
      <c r="F80">
        <v>1</v>
      </c>
      <c r="G80">
        <v>1</v>
      </c>
      <c r="H80">
        <v>2</v>
      </c>
      <c r="I80" t="s">
        <v>287</v>
      </c>
      <c r="J80" t="s">
        <v>288</v>
      </c>
      <c r="K80" t="s">
        <v>289</v>
      </c>
      <c r="L80">
        <v>1368</v>
      </c>
      <c r="N80">
        <v>1011</v>
      </c>
      <c r="O80" t="s">
        <v>178</v>
      </c>
      <c r="P80" t="s">
        <v>178</v>
      </c>
      <c r="Q80">
        <v>1</v>
      </c>
      <c r="Y80">
        <v>3.71</v>
      </c>
      <c r="AA80">
        <v>0</v>
      </c>
      <c r="AB80">
        <v>30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3.71</v>
      </c>
      <c r="AV80">
        <v>0</v>
      </c>
      <c r="AW80">
        <v>2</v>
      </c>
      <c r="AX80">
        <v>23616608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ROW(Source!A36)</f>
        <v>36</v>
      </c>
      <c r="B81">
        <v>23616609</v>
      </c>
      <c r="C81">
        <v>23616589</v>
      </c>
      <c r="D81">
        <v>21013544</v>
      </c>
      <c r="E81">
        <v>1</v>
      </c>
      <c r="F81">
        <v>1</v>
      </c>
      <c r="G81">
        <v>1</v>
      </c>
      <c r="H81">
        <v>2</v>
      </c>
      <c r="I81" t="s">
        <v>175</v>
      </c>
      <c r="J81" t="s">
        <v>176</v>
      </c>
      <c r="K81" t="s">
        <v>177</v>
      </c>
      <c r="L81">
        <v>1368</v>
      </c>
      <c r="N81">
        <v>1011</v>
      </c>
      <c r="O81" t="s">
        <v>178</v>
      </c>
      <c r="P81" t="s">
        <v>178</v>
      </c>
      <c r="Q81">
        <v>1</v>
      </c>
      <c r="Y81">
        <v>0.17</v>
      </c>
      <c r="AA81">
        <v>0</v>
      </c>
      <c r="AB81">
        <v>87.17</v>
      </c>
      <c r="AC81">
        <v>11.6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0.17</v>
      </c>
      <c r="AV81">
        <v>0</v>
      </c>
      <c r="AW81">
        <v>2</v>
      </c>
      <c r="AX81">
        <v>23616609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ROW(Source!A36)</f>
        <v>36</v>
      </c>
      <c r="B82">
        <v>23616610</v>
      </c>
      <c r="C82">
        <v>23616589</v>
      </c>
      <c r="D82">
        <v>21014447</v>
      </c>
      <c r="E82">
        <v>1</v>
      </c>
      <c r="F82">
        <v>1</v>
      </c>
      <c r="G82">
        <v>1</v>
      </c>
      <c r="H82">
        <v>3</v>
      </c>
      <c r="I82" t="s">
        <v>348</v>
      </c>
      <c r="J82" t="s">
        <v>349</v>
      </c>
      <c r="K82" t="s">
        <v>350</v>
      </c>
      <c r="L82">
        <v>1348</v>
      </c>
      <c r="N82">
        <v>1009</v>
      </c>
      <c r="O82" t="s">
        <v>186</v>
      </c>
      <c r="P82" t="s">
        <v>186</v>
      </c>
      <c r="Q82">
        <v>1000</v>
      </c>
      <c r="Y82">
        <v>0.00159</v>
      </c>
      <c r="AA82">
        <v>22558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0.00159</v>
      </c>
      <c r="AV82">
        <v>0</v>
      </c>
      <c r="AW82">
        <v>2</v>
      </c>
      <c r="AX82">
        <v>23616610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ROW(Source!A36)</f>
        <v>36</v>
      </c>
      <c r="B83">
        <v>23616611</v>
      </c>
      <c r="C83">
        <v>23616589</v>
      </c>
      <c r="D83">
        <v>21014468</v>
      </c>
      <c r="E83">
        <v>1</v>
      </c>
      <c r="F83">
        <v>1</v>
      </c>
      <c r="G83">
        <v>1</v>
      </c>
      <c r="H83">
        <v>3</v>
      </c>
      <c r="I83" t="s">
        <v>351</v>
      </c>
      <c r="J83" t="s">
        <v>352</v>
      </c>
      <c r="K83" t="s">
        <v>353</v>
      </c>
      <c r="L83">
        <v>1348</v>
      </c>
      <c r="N83">
        <v>1009</v>
      </c>
      <c r="O83" t="s">
        <v>186</v>
      </c>
      <c r="P83" t="s">
        <v>186</v>
      </c>
      <c r="Q83">
        <v>1000</v>
      </c>
      <c r="Y83">
        <v>0.004</v>
      </c>
      <c r="AA83">
        <v>11978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0.004</v>
      </c>
      <c r="AV83">
        <v>0</v>
      </c>
      <c r="AW83">
        <v>2</v>
      </c>
      <c r="AX83">
        <v>23616611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ROW(Source!A36)</f>
        <v>36</v>
      </c>
      <c r="B84">
        <v>23616612</v>
      </c>
      <c r="C84">
        <v>23616589</v>
      </c>
      <c r="D84">
        <v>21014644</v>
      </c>
      <c r="E84">
        <v>1</v>
      </c>
      <c r="F84">
        <v>1</v>
      </c>
      <c r="G84">
        <v>1</v>
      </c>
      <c r="H84">
        <v>3</v>
      </c>
      <c r="I84" t="s">
        <v>354</v>
      </c>
      <c r="J84" t="s">
        <v>355</v>
      </c>
      <c r="K84" t="s">
        <v>356</v>
      </c>
      <c r="L84">
        <v>1348</v>
      </c>
      <c r="N84">
        <v>1009</v>
      </c>
      <c r="O84" t="s">
        <v>186</v>
      </c>
      <c r="P84" t="s">
        <v>186</v>
      </c>
      <c r="Q84">
        <v>1000</v>
      </c>
      <c r="Y84">
        <v>0.454</v>
      </c>
      <c r="AA84">
        <v>3390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0.454</v>
      </c>
      <c r="AV84">
        <v>0</v>
      </c>
      <c r="AW84">
        <v>2</v>
      </c>
      <c r="AX84">
        <v>23616612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ROW(Source!A36)</f>
        <v>36</v>
      </c>
      <c r="B85">
        <v>23616613</v>
      </c>
      <c r="C85">
        <v>23616589</v>
      </c>
      <c r="D85">
        <v>21014666</v>
      </c>
      <c r="E85">
        <v>1</v>
      </c>
      <c r="F85">
        <v>1</v>
      </c>
      <c r="G85">
        <v>1</v>
      </c>
      <c r="H85">
        <v>3</v>
      </c>
      <c r="I85" t="s">
        <v>232</v>
      </c>
      <c r="J85" t="s">
        <v>233</v>
      </c>
      <c r="K85" t="s">
        <v>234</v>
      </c>
      <c r="L85">
        <v>1346</v>
      </c>
      <c r="N85">
        <v>1009</v>
      </c>
      <c r="O85" t="s">
        <v>235</v>
      </c>
      <c r="P85" t="s">
        <v>235</v>
      </c>
      <c r="Q85">
        <v>1</v>
      </c>
      <c r="Y85">
        <v>6.7</v>
      </c>
      <c r="AA85">
        <v>74.59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6.7</v>
      </c>
      <c r="AV85">
        <v>0</v>
      </c>
      <c r="AW85">
        <v>2</v>
      </c>
      <c r="AX85">
        <v>23616613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ROW(Source!A36)</f>
        <v>36</v>
      </c>
      <c r="B86">
        <v>23616614</v>
      </c>
      <c r="C86">
        <v>23616589</v>
      </c>
      <c r="D86">
        <v>21015366</v>
      </c>
      <c r="E86">
        <v>1</v>
      </c>
      <c r="F86">
        <v>1</v>
      </c>
      <c r="G86">
        <v>1</v>
      </c>
      <c r="H86">
        <v>3</v>
      </c>
      <c r="I86" t="s">
        <v>357</v>
      </c>
      <c r="J86" t="s">
        <v>358</v>
      </c>
      <c r="K86" t="s">
        <v>359</v>
      </c>
      <c r="L86">
        <v>1356</v>
      </c>
      <c r="N86">
        <v>1010</v>
      </c>
      <c r="O86" t="s">
        <v>360</v>
      </c>
      <c r="P86" t="s">
        <v>360</v>
      </c>
      <c r="Q86">
        <v>1000</v>
      </c>
      <c r="Y86">
        <v>0.187</v>
      </c>
      <c r="AA86">
        <v>253.8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0.187</v>
      </c>
      <c r="AV86">
        <v>0</v>
      </c>
      <c r="AW86">
        <v>2</v>
      </c>
      <c r="AX86">
        <v>23616614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ROW(Source!A36)</f>
        <v>36</v>
      </c>
      <c r="B87">
        <v>23616615</v>
      </c>
      <c r="C87">
        <v>23616589</v>
      </c>
      <c r="D87">
        <v>21015434</v>
      </c>
      <c r="E87">
        <v>1</v>
      </c>
      <c r="F87">
        <v>1</v>
      </c>
      <c r="G87">
        <v>1</v>
      </c>
      <c r="H87">
        <v>3</v>
      </c>
      <c r="I87" t="s">
        <v>361</v>
      </c>
      <c r="J87" t="s">
        <v>362</v>
      </c>
      <c r="K87" t="s">
        <v>363</v>
      </c>
      <c r="L87">
        <v>1348</v>
      </c>
      <c r="N87">
        <v>1009</v>
      </c>
      <c r="O87" t="s">
        <v>186</v>
      </c>
      <c r="P87" t="s">
        <v>186</v>
      </c>
      <c r="Q87">
        <v>1000</v>
      </c>
      <c r="Y87">
        <v>0.013</v>
      </c>
      <c r="AA87">
        <v>5000.01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0.013</v>
      </c>
      <c r="AV87">
        <v>0</v>
      </c>
      <c r="AW87">
        <v>2</v>
      </c>
      <c r="AX87">
        <v>23616615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ROW(Source!A36)</f>
        <v>36</v>
      </c>
      <c r="B88">
        <v>23616616</v>
      </c>
      <c r="C88">
        <v>23616589</v>
      </c>
      <c r="D88">
        <v>21015538</v>
      </c>
      <c r="E88">
        <v>1</v>
      </c>
      <c r="F88">
        <v>1</v>
      </c>
      <c r="G88">
        <v>1</v>
      </c>
      <c r="H88">
        <v>3</v>
      </c>
      <c r="I88" t="s">
        <v>343</v>
      </c>
      <c r="J88" t="s">
        <v>344</v>
      </c>
      <c r="K88" t="s">
        <v>345</v>
      </c>
      <c r="L88">
        <v>1348</v>
      </c>
      <c r="N88">
        <v>1009</v>
      </c>
      <c r="O88" t="s">
        <v>186</v>
      </c>
      <c r="P88" t="s">
        <v>186</v>
      </c>
      <c r="Q88">
        <v>1000</v>
      </c>
      <c r="Y88">
        <v>0.274</v>
      </c>
      <c r="AA88">
        <v>11200.01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0.274</v>
      </c>
      <c r="AV88">
        <v>0</v>
      </c>
      <c r="AW88">
        <v>2</v>
      </c>
      <c r="AX88">
        <v>23616616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ROW(Source!A36)</f>
        <v>36</v>
      </c>
      <c r="B89">
        <v>23616617</v>
      </c>
      <c r="C89">
        <v>23616589</v>
      </c>
      <c r="D89">
        <v>21017137</v>
      </c>
      <c r="E89">
        <v>1</v>
      </c>
      <c r="F89">
        <v>1</v>
      </c>
      <c r="G89">
        <v>1</v>
      </c>
      <c r="H89">
        <v>3</v>
      </c>
      <c r="I89" t="s">
        <v>364</v>
      </c>
      <c r="J89" t="s">
        <v>365</v>
      </c>
      <c r="K89" t="s">
        <v>366</v>
      </c>
      <c r="L89">
        <v>1327</v>
      </c>
      <c r="N89">
        <v>1005</v>
      </c>
      <c r="O89" t="s">
        <v>190</v>
      </c>
      <c r="P89" t="s">
        <v>190</v>
      </c>
      <c r="Q89">
        <v>1</v>
      </c>
      <c r="Y89">
        <v>189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189</v>
      </c>
      <c r="AV89">
        <v>0</v>
      </c>
      <c r="AW89">
        <v>2</v>
      </c>
      <c r="AX89">
        <v>23616617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ROW(Source!A36)</f>
        <v>36</v>
      </c>
      <c r="B90">
        <v>23616618</v>
      </c>
      <c r="C90">
        <v>23616589</v>
      </c>
      <c r="D90">
        <v>21029200</v>
      </c>
      <c r="E90">
        <v>1</v>
      </c>
      <c r="F90">
        <v>1</v>
      </c>
      <c r="G90">
        <v>1</v>
      </c>
      <c r="H90">
        <v>3</v>
      </c>
      <c r="I90" t="s">
        <v>367</v>
      </c>
      <c r="J90" t="s">
        <v>368</v>
      </c>
      <c r="K90" t="s">
        <v>369</v>
      </c>
      <c r="L90">
        <v>1339</v>
      </c>
      <c r="N90">
        <v>1007</v>
      </c>
      <c r="O90" t="s">
        <v>182</v>
      </c>
      <c r="P90" t="s">
        <v>182</v>
      </c>
      <c r="Q90">
        <v>1</v>
      </c>
      <c r="Y90">
        <v>0.51</v>
      </c>
      <c r="AA90">
        <v>519.8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0.51</v>
      </c>
      <c r="AV90">
        <v>0</v>
      </c>
      <c r="AW90">
        <v>2</v>
      </c>
      <c r="AX90">
        <v>23616618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23616472</v>
      </c>
      <c r="C1">
        <v>23614586</v>
      </c>
      <c r="D1">
        <v>21066093</v>
      </c>
      <c r="E1">
        <v>1</v>
      </c>
      <c r="F1">
        <v>1</v>
      </c>
      <c r="G1">
        <v>1</v>
      </c>
      <c r="H1">
        <v>1</v>
      </c>
      <c r="I1" t="s">
        <v>170</v>
      </c>
      <c r="K1" t="s">
        <v>171</v>
      </c>
      <c r="L1">
        <v>1369</v>
      </c>
      <c r="N1">
        <v>1013</v>
      </c>
      <c r="O1" t="s">
        <v>172</v>
      </c>
      <c r="P1" t="s">
        <v>172</v>
      </c>
      <c r="Q1">
        <v>1</v>
      </c>
      <c r="X1">
        <v>43.5</v>
      </c>
      <c r="Y1">
        <v>0</v>
      </c>
      <c r="Z1">
        <v>0</v>
      </c>
      <c r="AA1">
        <v>0</v>
      </c>
      <c r="AB1">
        <v>8.64</v>
      </c>
      <c r="AC1">
        <v>0</v>
      </c>
      <c r="AD1">
        <v>1</v>
      </c>
      <c r="AE1">
        <v>1</v>
      </c>
      <c r="AG1">
        <v>43.5</v>
      </c>
      <c r="AH1">
        <v>2</v>
      </c>
      <c r="AI1">
        <v>23616472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23616473</v>
      </c>
      <c r="C2">
        <v>23614586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173</v>
      </c>
      <c r="L2">
        <v>608254</v>
      </c>
      <c r="N2">
        <v>1013</v>
      </c>
      <c r="O2" t="s">
        <v>174</v>
      </c>
      <c r="P2" t="s">
        <v>174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</v>
      </c>
      <c r="AH2">
        <v>2</v>
      </c>
      <c r="AI2">
        <v>23616473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23616474</v>
      </c>
      <c r="C3">
        <v>23614586</v>
      </c>
      <c r="D3">
        <v>21013544</v>
      </c>
      <c r="E3">
        <v>1</v>
      </c>
      <c r="F3">
        <v>1</v>
      </c>
      <c r="G3">
        <v>1</v>
      </c>
      <c r="H3">
        <v>2</v>
      </c>
      <c r="I3" t="s">
        <v>175</v>
      </c>
      <c r="J3" t="s">
        <v>176</v>
      </c>
      <c r="K3" t="s">
        <v>177</v>
      </c>
      <c r="L3">
        <v>1368</v>
      </c>
      <c r="N3">
        <v>1011</v>
      </c>
      <c r="O3" t="s">
        <v>178</v>
      </c>
      <c r="P3" t="s">
        <v>178</v>
      </c>
      <c r="Q3">
        <v>1</v>
      </c>
      <c r="X3">
        <v>0.07</v>
      </c>
      <c r="Y3">
        <v>0</v>
      </c>
      <c r="Z3">
        <v>87.17</v>
      </c>
      <c r="AA3">
        <v>11.6</v>
      </c>
      <c r="AB3">
        <v>0</v>
      </c>
      <c r="AC3">
        <v>0</v>
      </c>
      <c r="AD3">
        <v>1</v>
      </c>
      <c r="AE3">
        <v>0</v>
      </c>
      <c r="AG3">
        <v>0.07</v>
      </c>
      <c r="AH3">
        <v>2</v>
      </c>
      <c r="AI3">
        <v>23616474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23616475</v>
      </c>
      <c r="C4">
        <v>23614586</v>
      </c>
      <c r="D4">
        <v>21016176</v>
      </c>
      <c r="E4">
        <v>1</v>
      </c>
      <c r="F4">
        <v>1</v>
      </c>
      <c r="G4">
        <v>1</v>
      </c>
      <c r="H4">
        <v>3</v>
      </c>
      <c r="I4" t="s">
        <v>179</v>
      </c>
      <c r="J4" t="s">
        <v>180</v>
      </c>
      <c r="K4" t="s">
        <v>181</v>
      </c>
      <c r="L4">
        <v>1339</v>
      </c>
      <c r="N4">
        <v>1007</v>
      </c>
      <c r="O4" t="s">
        <v>182</v>
      </c>
      <c r="P4" t="s">
        <v>182</v>
      </c>
      <c r="Q4">
        <v>1</v>
      </c>
      <c r="X4">
        <v>0.009</v>
      </c>
      <c r="Y4">
        <v>1086.52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0.009</v>
      </c>
      <c r="AH4">
        <v>2</v>
      </c>
      <c r="AI4">
        <v>23616475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23616476</v>
      </c>
      <c r="C5">
        <v>23614586</v>
      </c>
      <c r="D5">
        <v>21016177</v>
      </c>
      <c r="E5">
        <v>1</v>
      </c>
      <c r="F5">
        <v>1</v>
      </c>
      <c r="G5">
        <v>1</v>
      </c>
      <c r="H5">
        <v>3</v>
      </c>
      <c r="I5" t="s">
        <v>183</v>
      </c>
      <c r="J5" t="s">
        <v>184</v>
      </c>
      <c r="K5" t="s">
        <v>185</v>
      </c>
      <c r="L5">
        <v>1348</v>
      </c>
      <c r="N5">
        <v>1009</v>
      </c>
      <c r="O5" t="s">
        <v>186</v>
      </c>
      <c r="P5" t="s">
        <v>186</v>
      </c>
      <c r="Q5">
        <v>1000</v>
      </c>
      <c r="X5">
        <v>0.035</v>
      </c>
      <c r="Y5">
        <v>6045.31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0.035</v>
      </c>
      <c r="AH5">
        <v>2</v>
      </c>
      <c r="AI5">
        <v>23616476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23616477</v>
      </c>
      <c r="C6">
        <v>23614586</v>
      </c>
      <c r="D6">
        <v>21024099</v>
      </c>
      <c r="E6">
        <v>1</v>
      </c>
      <c r="F6">
        <v>1</v>
      </c>
      <c r="G6">
        <v>1</v>
      </c>
      <c r="H6">
        <v>3</v>
      </c>
      <c r="I6" t="s">
        <v>187</v>
      </c>
      <c r="J6" t="s">
        <v>188</v>
      </c>
      <c r="K6" t="s">
        <v>189</v>
      </c>
      <c r="L6">
        <v>1327</v>
      </c>
      <c r="N6">
        <v>1005</v>
      </c>
      <c r="O6" t="s">
        <v>190</v>
      </c>
      <c r="P6" t="s">
        <v>190</v>
      </c>
      <c r="Q6">
        <v>1</v>
      </c>
      <c r="X6">
        <v>3.4</v>
      </c>
      <c r="Y6">
        <v>35.22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3.4</v>
      </c>
      <c r="AH6">
        <v>2</v>
      </c>
      <c r="AI6">
        <v>23616477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23616533</v>
      </c>
      <c r="C7">
        <v>23616520</v>
      </c>
      <c r="D7">
        <v>21067549</v>
      </c>
      <c r="E7">
        <v>1</v>
      </c>
      <c r="F7">
        <v>1</v>
      </c>
      <c r="G7">
        <v>1</v>
      </c>
      <c r="H7">
        <v>1</v>
      </c>
      <c r="I7" t="s">
        <v>191</v>
      </c>
      <c r="K7" t="s">
        <v>192</v>
      </c>
      <c r="L7">
        <v>1369</v>
      </c>
      <c r="N7">
        <v>1013</v>
      </c>
      <c r="O7" t="s">
        <v>172</v>
      </c>
      <c r="P7" t="s">
        <v>172</v>
      </c>
      <c r="Q7">
        <v>1</v>
      </c>
      <c r="X7">
        <v>23.3</v>
      </c>
      <c r="Y7">
        <v>0</v>
      </c>
      <c r="Z7">
        <v>0</v>
      </c>
      <c r="AA7">
        <v>0</v>
      </c>
      <c r="AB7">
        <v>9.62</v>
      </c>
      <c r="AC7">
        <v>0</v>
      </c>
      <c r="AD7">
        <v>1</v>
      </c>
      <c r="AE7">
        <v>1</v>
      </c>
      <c r="AG7">
        <v>23.3</v>
      </c>
      <c r="AH7">
        <v>2</v>
      </c>
      <c r="AI7">
        <v>23616533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23616534</v>
      </c>
      <c r="C8">
        <v>23616520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32</v>
      </c>
      <c r="K8" t="s">
        <v>173</v>
      </c>
      <c r="L8">
        <v>608254</v>
      </c>
      <c r="N8">
        <v>1013</v>
      </c>
      <c r="O8" t="s">
        <v>174</v>
      </c>
      <c r="P8" t="s">
        <v>174</v>
      </c>
      <c r="Q8">
        <v>1</v>
      </c>
      <c r="X8">
        <v>22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G8">
        <v>22</v>
      </c>
      <c r="AH8">
        <v>2</v>
      </c>
      <c r="AI8">
        <v>23616534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23616535</v>
      </c>
      <c r="C9">
        <v>23616520</v>
      </c>
      <c r="D9">
        <v>21013241</v>
      </c>
      <c r="E9">
        <v>1</v>
      </c>
      <c r="F9">
        <v>1</v>
      </c>
      <c r="G9">
        <v>1</v>
      </c>
      <c r="H9">
        <v>2</v>
      </c>
      <c r="I9" t="s">
        <v>193</v>
      </c>
      <c r="J9" t="s">
        <v>194</v>
      </c>
      <c r="K9" t="s">
        <v>195</v>
      </c>
      <c r="L9">
        <v>1368</v>
      </c>
      <c r="N9">
        <v>1011</v>
      </c>
      <c r="O9" t="s">
        <v>178</v>
      </c>
      <c r="P9" t="s">
        <v>178</v>
      </c>
      <c r="Q9">
        <v>1</v>
      </c>
      <c r="X9">
        <v>22</v>
      </c>
      <c r="Y9">
        <v>0</v>
      </c>
      <c r="Z9">
        <v>39.41</v>
      </c>
      <c r="AA9">
        <v>11.6</v>
      </c>
      <c r="AB9">
        <v>0</v>
      </c>
      <c r="AC9">
        <v>0</v>
      </c>
      <c r="AD9">
        <v>1</v>
      </c>
      <c r="AE9">
        <v>0</v>
      </c>
      <c r="AG9">
        <v>22</v>
      </c>
      <c r="AH9">
        <v>2</v>
      </c>
      <c r="AI9">
        <v>23616535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23616536</v>
      </c>
      <c r="C10">
        <v>23616520</v>
      </c>
      <c r="D10">
        <v>21013544</v>
      </c>
      <c r="E10">
        <v>1</v>
      </c>
      <c r="F10">
        <v>1</v>
      </c>
      <c r="G10">
        <v>1</v>
      </c>
      <c r="H10">
        <v>2</v>
      </c>
      <c r="I10" t="s">
        <v>175</v>
      </c>
      <c r="J10" t="s">
        <v>176</v>
      </c>
      <c r="K10" t="s">
        <v>177</v>
      </c>
      <c r="L10">
        <v>1368</v>
      </c>
      <c r="N10">
        <v>1011</v>
      </c>
      <c r="O10" t="s">
        <v>178</v>
      </c>
      <c r="P10" t="s">
        <v>178</v>
      </c>
      <c r="Q10">
        <v>1</v>
      </c>
      <c r="X10">
        <v>1.8</v>
      </c>
      <c r="Y10">
        <v>0</v>
      </c>
      <c r="Z10">
        <v>87.17</v>
      </c>
      <c r="AA10">
        <v>11.6</v>
      </c>
      <c r="AB10">
        <v>0</v>
      </c>
      <c r="AC10">
        <v>0</v>
      </c>
      <c r="AD10">
        <v>1</v>
      </c>
      <c r="AE10">
        <v>0</v>
      </c>
      <c r="AG10">
        <v>1.8</v>
      </c>
      <c r="AH10">
        <v>2</v>
      </c>
      <c r="AI10">
        <v>23616536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23616537</v>
      </c>
      <c r="C11">
        <v>23616520</v>
      </c>
      <c r="D11">
        <v>21015576</v>
      </c>
      <c r="E11">
        <v>1</v>
      </c>
      <c r="F11">
        <v>1</v>
      </c>
      <c r="G11">
        <v>1</v>
      </c>
      <c r="H11">
        <v>3</v>
      </c>
      <c r="I11" t="s">
        <v>196</v>
      </c>
      <c r="J11" t="s">
        <v>197</v>
      </c>
      <c r="K11" t="s">
        <v>198</v>
      </c>
      <c r="L11">
        <v>1354</v>
      </c>
      <c r="N11">
        <v>1010</v>
      </c>
      <c r="O11" t="s">
        <v>199</v>
      </c>
      <c r="P11" t="s">
        <v>199</v>
      </c>
      <c r="Q11">
        <v>1</v>
      </c>
      <c r="X11">
        <v>2.52</v>
      </c>
      <c r="Y11">
        <v>452.4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2.52</v>
      </c>
      <c r="AH11">
        <v>2</v>
      </c>
      <c r="AI11">
        <v>23616537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23616538</v>
      </c>
      <c r="C12">
        <v>23616520</v>
      </c>
      <c r="D12">
        <v>21033267</v>
      </c>
      <c r="E12">
        <v>1</v>
      </c>
      <c r="F12">
        <v>1</v>
      </c>
      <c r="G12">
        <v>1</v>
      </c>
      <c r="H12">
        <v>3</v>
      </c>
      <c r="I12" t="s">
        <v>200</v>
      </c>
      <c r="J12" t="s">
        <v>201</v>
      </c>
      <c r="K12" t="s">
        <v>202</v>
      </c>
      <c r="L12">
        <v>1339</v>
      </c>
      <c r="N12">
        <v>1007</v>
      </c>
      <c r="O12" t="s">
        <v>182</v>
      </c>
      <c r="P12" t="s">
        <v>182</v>
      </c>
      <c r="Q12">
        <v>1</v>
      </c>
      <c r="X12">
        <v>0.594</v>
      </c>
      <c r="Y12">
        <v>2.44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0.594</v>
      </c>
      <c r="AH12">
        <v>2</v>
      </c>
      <c r="AI12">
        <v>23616538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23616556</v>
      </c>
      <c r="C13">
        <v>23616543</v>
      </c>
      <c r="D13">
        <v>21066282</v>
      </c>
      <c r="E13">
        <v>1</v>
      </c>
      <c r="F13">
        <v>1</v>
      </c>
      <c r="G13">
        <v>1</v>
      </c>
      <c r="H13">
        <v>1</v>
      </c>
      <c r="I13" t="s">
        <v>203</v>
      </c>
      <c r="K13" t="s">
        <v>204</v>
      </c>
      <c r="L13">
        <v>1369</v>
      </c>
      <c r="N13">
        <v>1013</v>
      </c>
      <c r="O13" t="s">
        <v>172</v>
      </c>
      <c r="P13" t="s">
        <v>172</v>
      </c>
      <c r="Q13">
        <v>1</v>
      </c>
      <c r="X13">
        <v>134.4</v>
      </c>
      <c r="Y13">
        <v>0</v>
      </c>
      <c r="Z13">
        <v>0</v>
      </c>
      <c r="AA13">
        <v>0</v>
      </c>
      <c r="AB13">
        <v>9.07</v>
      </c>
      <c r="AC13">
        <v>0</v>
      </c>
      <c r="AD13">
        <v>1</v>
      </c>
      <c r="AE13">
        <v>1</v>
      </c>
      <c r="AG13">
        <v>134.4</v>
      </c>
      <c r="AH13">
        <v>2</v>
      </c>
      <c r="AI13">
        <v>23616556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23616557</v>
      </c>
      <c r="C14">
        <v>23616543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32</v>
      </c>
      <c r="K14" t="s">
        <v>173</v>
      </c>
      <c r="L14">
        <v>608254</v>
      </c>
      <c r="N14">
        <v>1013</v>
      </c>
      <c r="O14" t="s">
        <v>174</v>
      </c>
      <c r="P14" t="s">
        <v>174</v>
      </c>
      <c r="Q14">
        <v>1</v>
      </c>
      <c r="X14">
        <v>11.72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11.72</v>
      </c>
      <c r="AH14">
        <v>2</v>
      </c>
      <c r="AI14">
        <v>23616557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ROW(Source!A30)</f>
        <v>30</v>
      </c>
      <c r="B15">
        <v>23616558</v>
      </c>
      <c r="C15">
        <v>23616543</v>
      </c>
      <c r="D15">
        <v>21011737</v>
      </c>
      <c r="E15">
        <v>1</v>
      </c>
      <c r="F15">
        <v>1</v>
      </c>
      <c r="G15">
        <v>1</v>
      </c>
      <c r="H15">
        <v>2</v>
      </c>
      <c r="I15" t="s">
        <v>205</v>
      </c>
      <c r="J15" t="s">
        <v>206</v>
      </c>
      <c r="K15" t="s">
        <v>207</v>
      </c>
      <c r="L15">
        <v>1368</v>
      </c>
      <c r="N15">
        <v>1011</v>
      </c>
      <c r="O15" t="s">
        <v>178</v>
      </c>
      <c r="P15" t="s">
        <v>178</v>
      </c>
      <c r="Q15">
        <v>1</v>
      </c>
      <c r="X15">
        <v>0.07</v>
      </c>
      <c r="Y15">
        <v>0</v>
      </c>
      <c r="Z15">
        <v>120.52</v>
      </c>
      <c r="AA15">
        <v>15.42</v>
      </c>
      <c r="AB15">
        <v>0</v>
      </c>
      <c r="AC15">
        <v>0</v>
      </c>
      <c r="AD15">
        <v>1</v>
      </c>
      <c r="AE15">
        <v>0</v>
      </c>
      <c r="AG15">
        <v>0.07</v>
      </c>
      <c r="AH15">
        <v>2</v>
      </c>
      <c r="AI15">
        <v>23616558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ROW(Source!A30)</f>
        <v>30</v>
      </c>
      <c r="B16">
        <v>23616559</v>
      </c>
      <c r="C16">
        <v>23616543</v>
      </c>
      <c r="D16">
        <v>21011808</v>
      </c>
      <c r="E16">
        <v>1</v>
      </c>
      <c r="F16">
        <v>1</v>
      </c>
      <c r="G16">
        <v>1</v>
      </c>
      <c r="H16">
        <v>2</v>
      </c>
      <c r="I16" t="s">
        <v>208</v>
      </c>
      <c r="J16" t="s">
        <v>209</v>
      </c>
      <c r="K16" t="s">
        <v>210</v>
      </c>
      <c r="L16">
        <v>1368</v>
      </c>
      <c r="N16">
        <v>1011</v>
      </c>
      <c r="O16" t="s">
        <v>178</v>
      </c>
      <c r="P16" t="s">
        <v>178</v>
      </c>
      <c r="Q16">
        <v>1</v>
      </c>
      <c r="X16">
        <v>0.11</v>
      </c>
      <c r="Y16">
        <v>0</v>
      </c>
      <c r="Z16">
        <v>112</v>
      </c>
      <c r="AA16">
        <v>13.5</v>
      </c>
      <c r="AB16">
        <v>0</v>
      </c>
      <c r="AC16">
        <v>0</v>
      </c>
      <c r="AD16">
        <v>1</v>
      </c>
      <c r="AE16">
        <v>0</v>
      </c>
      <c r="AG16">
        <v>0.11</v>
      </c>
      <c r="AH16">
        <v>2</v>
      </c>
      <c r="AI16">
        <v>23616559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ROW(Source!A30)</f>
        <v>30</v>
      </c>
      <c r="B17">
        <v>23616560</v>
      </c>
      <c r="C17">
        <v>23616543</v>
      </c>
      <c r="D17">
        <v>21011815</v>
      </c>
      <c r="E17">
        <v>1</v>
      </c>
      <c r="F17">
        <v>1</v>
      </c>
      <c r="G17">
        <v>1</v>
      </c>
      <c r="H17">
        <v>2</v>
      </c>
      <c r="I17" t="s">
        <v>211</v>
      </c>
      <c r="J17" t="s">
        <v>212</v>
      </c>
      <c r="K17" t="s">
        <v>213</v>
      </c>
      <c r="L17">
        <v>1368</v>
      </c>
      <c r="N17">
        <v>1011</v>
      </c>
      <c r="O17" t="s">
        <v>178</v>
      </c>
      <c r="P17" t="s">
        <v>178</v>
      </c>
      <c r="Q17">
        <v>1</v>
      </c>
      <c r="X17">
        <v>11.54</v>
      </c>
      <c r="Y17">
        <v>0</v>
      </c>
      <c r="Z17">
        <v>137.15</v>
      </c>
      <c r="AA17">
        <v>13.5</v>
      </c>
      <c r="AB17">
        <v>0</v>
      </c>
      <c r="AC17">
        <v>0</v>
      </c>
      <c r="AD17">
        <v>1</v>
      </c>
      <c r="AE17">
        <v>0</v>
      </c>
      <c r="AG17">
        <v>11.54</v>
      </c>
      <c r="AH17">
        <v>2</v>
      </c>
      <c r="AI17">
        <v>23616560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ROW(Source!A30)</f>
        <v>30</v>
      </c>
      <c r="B18">
        <v>23616561</v>
      </c>
      <c r="C18">
        <v>23616543</v>
      </c>
      <c r="D18">
        <v>21012010</v>
      </c>
      <c r="E18">
        <v>1</v>
      </c>
      <c r="F18">
        <v>1</v>
      </c>
      <c r="G18">
        <v>1</v>
      </c>
      <c r="H18">
        <v>2</v>
      </c>
      <c r="I18" t="s">
        <v>214</v>
      </c>
      <c r="J18" t="s">
        <v>215</v>
      </c>
      <c r="K18" t="s">
        <v>216</v>
      </c>
      <c r="L18">
        <v>1368</v>
      </c>
      <c r="N18">
        <v>1011</v>
      </c>
      <c r="O18" t="s">
        <v>178</v>
      </c>
      <c r="P18" t="s">
        <v>178</v>
      </c>
      <c r="Q18">
        <v>1</v>
      </c>
      <c r="X18">
        <v>1.12</v>
      </c>
      <c r="Y18">
        <v>0</v>
      </c>
      <c r="Z18">
        <v>1.2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1.12</v>
      </c>
      <c r="AH18">
        <v>2</v>
      </c>
      <c r="AI18">
        <v>23616561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ROW(Source!A30)</f>
        <v>30</v>
      </c>
      <c r="B19">
        <v>23616562</v>
      </c>
      <c r="C19">
        <v>23616543</v>
      </c>
      <c r="D19">
        <v>21012017</v>
      </c>
      <c r="E19">
        <v>1</v>
      </c>
      <c r="F19">
        <v>1</v>
      </c>
      <c r="G19">
        <v>1</v>
      </c>
      <c r="H19">
        <v>2</v>
      </c>
      <c r="I19" t="s">
        <v>217</v>
      </c>
      <c r="J19" t="s">
        <v>218</v>
      </c>
      <c r="K19" t="s">
        <v>219</v>
      </c>
      <c r="L19">
        <v>1368</v>
      </c>
      <c r="N19">
        <v>1011</v>
      </c>
      <c r="O19" t="s">
        <v>178</v>
      </c>
      <c r="P19" t="s">
        <v>178</v>
      </c>
      <c r="Q19">
        <v>1</v>
      </c>
      <c r="X19">
        <v>0.12</v>
      </c>
      <c r="Y19">
        <v>0</v>
      </c>
      <c r="Z19">
        <v>12.31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0.12</v>
      </c>
      <c r="AH19">
        <v>2</v>
      </c>
      <c r="AI19">
        <v>23616562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ROW(Source!A30)</f>
        <v>30</v>
      </c>
      <c r="B20">
        <v>23616563</v>
      </c>
      <c r="C20">
        <v>23616543</v>
      </c>
      <c r="D20">
        <v>21012022</v>
      </c>
      <c r="E20">
        <v>1</v>
      </c>
      <c r="F20">
        <v>1</v>
      </c>
      <c r="G20">
        <v>1</v>
      </c>
      <c r="H20">
        <v>2</v>
      </c>
      <c r="I20" t="s">
        <v>220</v>
      </c>
      <c r="J20" t="s">
        <v>221</v>
      </c>
      <c r="K20" t="s">
        <v>222</v>
      </c>
      <c r="L20">
        <v>1368</v>
      </c>
      <c r="N20">
        <v>1011</v>
      </c>
      <c r="O20" t="s">
        <v>178</v>
      </c>
      <c r="P20" t="s">
        <v>178</v>
      </c>
      <c r="Q20">
        <v>1</v>
      </c>
      <c r="X20">
        <v>0.46</v>
      </c>
      <c r="Y20">
        <v>0</v>
      </c>
      <c r="Z20">
        <v>6.7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0.46</v>
      </c>
      <c r="AH20">
        <v>2</v>
      </c>
      <c r="AI20">
        <v>23616563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ROW(Source!A30)</f>
        <v>30</v>
      </c>
      <c r="B21">
        <v>23616564</v>
      </c>
      <c r="C21">
        <v>23616543</v>
      </c>
      <c r="D21">
        <v>21013240</v>
      </c>
      <c r="E21">
        <v>1</v>
      </c>
      <c r="F21">
        <v>1</v>
      </c>
      <c r="G21">
        <v>1</v>
      </c>
      <c r="H21">
        <v>2</v>
      </c>
      <c r="I21" t="s">
        <v>223</v>
      </c>
      <c r="J21" t="s">
        <v>224</v>
      </c>
      <c r="K21" t="s">
        <v>225</v>
      </c>
      <c r="L21">
        <v>1368</v>
      </c>
      <c r="N21">
        <v>1011</v>
      </c>
      <c r="O21" t="s">
        <v>178</v>
      </c>
      <c r="P21" t="s">
        <v>178</v>
      </c>
      <c r="Q21">
        <v>1</v>
      </c>
      <c r="X21">
        <v>2.98</v>
      </c>
      <c r="Y21">
        <v>0</v>
      </c>
      <c r="Z21">
        <v>1.95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2.98</v>
      </c>
      <c r="AH21">
        <v>2</v>
      </c>
      <c r="AI21">
        <v>23616564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23616565</v>
      </c>
      <c r="C22">
        <v>23616543</v>
      </c>
      <c r="D22">
        <v>21013544</v>
      </c>
      <c r="E22">
        <v>1</v>
      </c>
      <c r="F22">
        <v>1</v>
      </c>
      <c r="G22">
        <v>1</v>
      </c>
      <c r="H22">
        <v>2</v>
      </c>
      <c r="I22" t="s">
        <v>175</v>
      </c>
      <c r="J22" t="s">
        <v>176</v>
      </c>
      <c r="K22" t="s">
        <v>177</v>
      </c>
      <c r="L22">
        <v>1368</v>
      </c>
      <c r="N22">
        <v>1011</v>
      </c>
      <c r="O22" t="s">
        <v>178</v>
      </c>
      <c r="P22" t="s">
        <v>178</v>
      </c>
      <c r="Q22">
        <v>1</v>
      </c>
      <c r="X22">
        <v>0.17</v>
      </c>
      <c r="Y22">
        <v>0</v>
      </c>
      <c r="Z22">
        <v>87.17</v>
      </c>
      <c r="AA22">
        <v>11.6</v>
      </c>
      <c r="AB22">
        <v>0</v>
      </c>
      <c r="AC22">
        <v>0</v>
      </c>
      <c r="AD22">
        <v>1</v>
      </c>
      <c r="AE22">
        <v>0</v>
      </c>
      <c r="AG22">
        <v>0.17</v>
      </c>
      <c r="AH22">
        <v>2</v>
      </c>
      <c r="AI22">
        <v>23616565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23616566</v>
      </c>
      <c r="C23">
        <v>23616543</v>
      </c>
      <c r="D23">
        <v>21014521</v>
      </c>
      <c r="E23">
        <v>1</v>
      </c>
      <c r="F23">
        <v>1</v>
      </c>
      <c r="G23">
        <v>1</v>
      </c>
      <c r="H23">
        <v>3</v>
      </c>
      <c r="I23" t="s">
        <v>226</v>
      </c>
      <c r="J23" t="s">
        <v>227</v>
      </c>
      <c r="K23" t="s">
        <v>228</v>
      </c>
      <c r="L23">
        <v>1348</v>
      </c>
      <c r="N23">
        <v>1009</v>
      </c>
      <c r="O23" t="s">
        <v>186</v>
      </c>
      <c r="P23" t="s">
        <v>186</v>
      </c>
      <c r="Q23">
        <v>1000</v>
      </c>
      <c r="X23">
        <v>1E-05</v>
      </c>
      <c r="Y23">
        <v>37900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1E-05</v>
      </c>
      <c r="AH23">
        <v>2</v>
      </c>
      <c r="AI23">
        <v>23616566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23616567</v>
      </c>
      <c r="C24">
        <v>23616543</v>
      </c>
      <c r="D24">
        <v>21014531</v>
      </c>
      <c r="E24">
        <v>1</v>
      </c>
      <c r="F24">
        <v>1</v>
      </c>
      <c r="G24">
        <v>1</v>
      </c>
      <c r="H24">
        <v>3</v>
      </c>
      <c r="I24" t="s">
        <v>229</v>
      </c>
      <c r="J24" t="s">
        <v>230</v>
      </c>
      <c r="K24" t="s">
        <v>231</v>
      </c>
      <c r="L24">
        <v>1339</v>
      </c>
      <c r="N24">
        <v>1007</v>
      </c>
      <c r="O24" t="s">
        <v>182</v>
      </c>
      <c r="P24" t="s">
        <v>182</v>
      </c>
      <c r="Q24">
        <v>1</v>
      </c>
      <c r="X24">
        <v>2.98</v>
      </c>
      <c r="Y24">
        <v>6.23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2.98</v>
      </c>
      <c r="AH24">
        <v>2</v>
      </c>
      <c r="AI24">
        <v>23616567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23616568</v>
      </c>
      <c r="C25">
        <v>23616543</v>
      </c>
      <c r="D25">
        <v>21014666</v>
      </c>
      <c r="E25">
        <v>1</v>
      </c>
      <c r="F25">
        <v>1</v>
      </c>
      <c r="G25">
        <v>1</v>
      </c>
      <c r="H25">
        <v>3</v>
      </c>
      <c r="I25" t="s">
        <v>232</v>
      </c>
      <c r="J25" t="s">
        <v>233</v>
      </c>
      <c r="K25" t="s">
        <v>234</v>
      </c>
      <c r="L25">
        <v>1346</v>
      </c>
      <c r="N25">
        <v>1009</v>
      </c>
      <c r="O25" t="s">
        <v>235</v>
      </c>
      <c r="P25" t="s">
        <v>235</v>
      </c>
      <c r="Q25">
        <v>1</v>
      </c>
      <c r="X25">
        <v>18</v>
      </c>
      <c r="Y25">
        <v>74.59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18</v>
      </c>
      <c r="AH25">
        <v>2</v>
      </c>
      <c r="AI25">
        <v>23616568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ROW(Source!A30)</f>
        <v>30</v>
      </c>
      <c r="B26">
        <v>23616569</v>
      </c>
      <c r="C26">
        <v>23616543</v>
      </c>
      <c r="D26">
        <v>21014722</v>
      </c>
      <c r="E26">
        <v>1</v>
      </c>
      <c r="F26">
        <v>1</v>
      </c>
      <c r="G26">
        <v>1</v>
      </c>
      <c r="H26">
        <v>3</v>
      </c>
      <c r="I26" t="s">
        <v>236</v>
      </c>
      <c r="J26" t="s">
        <v>237</v>
      </c>
      <c r="K26" t="s">
        <v>238</v>
      </c>
      <c r="L26">
        <v>1348</v>
      </c>
      <c r="N26">
        <v>1009</v>
      </c>
      <c r="O26" t="s">
        <v>186</v>
      </c>
      <c r="P26" t="s">
        <v>186</v>
      </c>
      <c r="Q26">
        <v>1000</v>
      </c>
      <c r="X26">
        <v>0.0001</v>
      </c>
      <c r="Y26">
        <v>4455.2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0.0001</v>
      </c>
      <c r="AH26">
        <v>2</v>
      </c>
      <c r="AI26">
        <v>23616569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23616570</v>
      </c>
      <c r="C27">
        <v>23616543</v>
      </c>
      <c r="D27">
        <v>21014950</v>
      </c>
      <c r="E27">
        <v>1</v>
      </c>
      <c r="F27">
        <v>1</v>
      </c>
      <c r="G27">
        <v>1</v>
      </c>
      <c r="H27">
        <v>3</v>
      </c>
      <c r="I27" t="s">
        <v>239</v>
      </c>
      <c r="J27" t="s">
        <v>240</v>
      </c>
      <c r="K27" t="s">
        <v>241</v>
      </c>
      <c r="L27">
        <v>1348</v>
      </c>
      <c r="N27">
        <v>1009</v>
      </c>
      <c r="O27" t="s">
        <v>186</v>
      </c>
      <c r="P27" t="s">
        <v>186</v>
      </c>
      <c r="Q27">
        <v>1000</v>
      </c>
      <c r="X27">
        <v>0.00089</v>
      </c>
      <c r="Y27">
        <v>4920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0.00089</v>
      </c>
      <c r="AH27">
        <v>2</v>
      </c>
      <c r="AI27">
        <v>23616570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23616571</v>
      </c>
      <c r="C28">
        <v>23616543</v>
      </c>
      <c r="D28">
        <v>21015234</v>
      </c>
      <c r="E28">
        <v>1</v>
      </c>
      <c r="F28">
        <v>1</v>
      </c>
      <c r="G28">
        <v>1</v>
      </c>
      <c r="H28">
        <v>3</v>
      </c>
      <c r="I28" t="s">
        <v>242</v>
      </c>
      <c r="J28" t="s">
        <v>243</v>
      </c>
      <c r="K28" t="s">
        <v>244</v>
      </c>
      <c r="L28">
        <v>1348</v>
      </c>
      <c r="N28">
        <v>1009</v>
      </c>
      <c r="O28" t="s">
        <v>186</v>
      </c>
      <c r="P28" t="s">
        <v>186</v>
      </c>
      <c r="Q28">
        <v>1000</v>
      </c>
      <c r="X28">
        <v>0.003</v>
      </c>
      <c r="Y28">
        <v>9749.99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0.003</v>
      </c>
      <c r="AH28">
        <v>2</v>
      </c>
      <c r="AI28">
        <v>23616571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23616572</v>
      </c>
      <c r="C29">
        <v>23616543</v>
      </c>
      <c r="D29">
        <v>21015396</v>
      </c>
      <c r="E29">
        <v>1</v>
      </c>
      <c r="F29">
        <v>1</v>
      </c>
      <c r="G29">
        <v>1</v>
      </c>
      <c r="H29">
        <v>3</v>
      </c>
      <c r="I29" t="s">
        <v>245</v>
      </c>
      <c r="J29" t="s">
        <v>246</v>
      </c>
      <c r="K29" t="s">
        <v>247</v>
      </c>
      <c r="L29">
        <v>1348</v>
      </c>
      <c r="N29">
        <v>1009</v>
      </c>
      <c r="O29" t="s">
        <v>186</v>
      </c>
      <c r="P29" t="s">
        <v>186</v>
      </c>
      <c r="Q29">
        <v>1000</v>
      </c>
      <c r="X29">
        <v>0.0002</v>
      </c>
      <c r="Y29">
        <v>9040.01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0.0002</v>
      </c>
      <c r="AH29">
        <v>2</v>
      </c>
      <c r="AI29">
        <v>23616572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23616573</v>
      </c>
      <c r="C30">
        <v>23616543</v>
      </c>
      <c r="D30">
        <v>21015478</v>
      </c>
      <c r="E30">
        <v>1</v>
      </c>
      <c r="F30">
        <v>1</v>
      </c>
      <c r="G30">
        <v>1</v>
      </c>
      <c r="H30">
        <v>3</v>
      </c>
      <c r="I30" t="s">
        <v>248</v>
      </c>
      <c r="J30" t="s">
        <v>249</v>
      </c>
      <c r="K30" t="s">
        <v>250</v>
      </c>
      <c r="L30">
        <v>1348</v>
      </c>
      <c r="N30">
        <v>1009</v>
      </c>
      <c r="O30" t="s">
        <v>186</v>
      </c>
      <c r="P30" t="s">
        <v>186</v>
      </c>
      <c r="Q30">
        <v>1000</v>
      </c>
      <c r="X30">
        <v>1E-05</v>
      </c>
      <c r="Y30">
        <v>11978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1E-05</v>
      </c>
      <c r="AH30">
        <v>2</v>
      </c>
      <c r="AI30">
        <v>23616573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23616574</v>
      </c>
      <c r="C31">
        <v>23616543</v>
      </c>
      <c r="D31">
        <v>21015484</v>
      </c>
      <c r="E31">
        <v>1</v>
      </c>
      <c r="F31">
        <v>1</v>
      </c>
      <c r="G31">
        <v>1</v>
      </c>
      <c r="H31">
        <v>3</v>
      </c>
      <c r="I31" t="s">
        <v>251</v>
      </c>
      <c r="J31" t="s">
        <v>252</v>
      </c>
      <c r="K31" t="s">
        <v>253</v>
      </c>
      <c r="L31">
        <v>1348</v>
      </c>
      <c r="N31">
        <v>1009</v>
      </c>
      <c r="O31" t="s">
        <v>186</v>
      </c>
      <c r="P31" t="s">
        <v>186</v>
      </c>
      <c r="Q31">
        <v>1000</v>
      </c>
      <c r="X31">
        <v>0</v>
      </c>
      <c r="Y31">
        <v>35011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G31">
        <v>0</v>
      </c>
      <c r="AH31">
        <v>2</v>
      </c>
      <c r="AI31">
        <v>23616574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23616575</v>
      </c>
      <c r="C32">
        <v>23616543</v>
      </c>
      <c r="D32">
        <v>21015485</v>
      </c>
      <c r="E32">
        <v>1</v>
      </c>
      <c r="F32">
        <v>1</v>
      </c>
      <c r="G32">
        <v>1</v>
      </c>
      <c r="H32">
        <v>3</v>
      </c>
      <c r="I32" t="s">
        <v>254</v>
      </c>
      <c r="J32" t="s">
        <v>255</v>
      </c>
      <c r="K32" t="s">
        <v>256</v>
      </c>
      <c r="L32">
        <v>1348</v>
      </c>
      <c r="N32">
        <v>1009</v>
      </c>
      <c r="O32" t="s">
        <v>186</v>
      </c>
      <c r="P32" t="s">
        <v>186</v>
      </c>
      <c r="Q32">
        <v>1000</v>
      </c>
      <c r="X32">
        <v>0</v>
      </c>
      <c r="Y32">
        <v>9526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G32">
        <v>0</v>
      </c>
      <c r="AH32">
        <v>2</v>
      </c>
      <c r="AI32">
        <v>23616575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ROW(Source!A30)</f>
        <v>30</v>
      </c>
      <c r="B33">
        <v>23616576</v>
      </c>
      <c r="C33">
        <v>23616543</v>
      </c>
      <c r="D33">
        <v>21015911</v>
      </c>
      <c r="E33">
        <v>1</v>
      </c>
      <c r="F33">
        <v>1</v>
      </c>
      <c r="G33">
        <v>1</v>
      </c>
      <c r="H33">
        <v>3</v>
      </c>
      <c r="I33" t="s">
        <v>257</v>
      </c>
      <c r="J33" t="s">
        <v>258</v>
      </c>
      <c r="K33" t="s">
        <v>259</v>
      </c>
      <c r="L33">
        <v>1346</v>
      </c>
      <c r="N33">
        <v>1009</v>
      </c>
      <c r="O33" t="s">
        <v>235</v>
      </c>
      <c r="P33" t="s">
        <v>235</v>
      </c>
      <c r="Q33">
        <v>1</v>
      </c>
      <c r="X33">
        <v>0.27</v>
      </c>
      <c r="Y33">
        <v>6.09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0.27</v>
      </c>
      <c r="AH33">
        <v>2</v>
      </c>
      <c r="AI33">
        <v>23616576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ROW(Source!A30)</f>
        <v>30</v>
      </c>
      <c r="B34">
        <v>23616577</v>
      </c>
      <c r="C34">
        <v>23616543</v>
      </c>
      <c r="D34">
        <v>21016056</v>
      </c>
      <c r="E34">
        <v>1</v>
      </c>
      <c r="F34">
        <v>1</v>
      </c>
      <c r="G34">
        <v>1</v>
      </c>
      <c r="H34">
        <v>3</v>
      </c>
      <c r="I34" t="s">
        <v>260</v>
      </c>
      <c r="J34" t="s">
        <v>261</v>
      </c>
      <c r="K34" t="s">
        <v>262</v>
      </c>
      <c r="L34">
        <v>1348</v>
      </c>
      <c r="N34">
        <v>1009</v>
      </c>
      <c r="O34" t="s">
        <v>186</v>
      </c>
      <c r="P34" t="s">
        <v>186</v>
      </c>
      <c r="Q34">
        <v>1000</v>
      </c>
      <c r="X34">
        <v>3E-05</v>
      </c>
      <c r="Y34">
        <v>9420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3E-05</v>
      </c>
      <c r="AH34">
        <v>2</v>
      </c>
      <c r="AI34">
        <v>23616577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23616578</v>
      </c>
      <c r="C35">
        <v>23616543</v>
      </c>
      <c r="D35">
        <v>21017369</v>
      </c>
      <c r="E35">
        <v>1</v>
      </c>
      <c r="F35">
        <v>1</v>
      </c>
      <c r="G35">
        <v>1</v>
      </c>
      <c r="H35">
        <v>3</v>
      </c>
      <c r="I35" t="s">
        <v>263</v>
      </c>
      <c r="J35" t="s">
        <v>264</v>
      </c>
      <c r="K35" t="s">
        <v>265</v>
      </c>
      <c r="L35">
        <v>1339</v>
      </c>
      <c r="N35">
        <v>1007</v>
      </c>
      <c r="O35" t="s">
        <v>182</v>
      </c>
      <c r="P35" t="s">
        <v>182</v>
      </c>
      <c r="Q35">
        <v>1</v>
      </c>
      <c r="X35">
        <v>0.0005</v>
      </c>
      <c r="Y35">
        <v>1699.99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0.0005</v>
      </c>
      <c r="AH35">
        <v>2</v>
      </c>
      <c r="AI35">
        <v>23616578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23616579</v>
      </c>
      <c r="C36">
        <v>23616543</v>
      </c>
      <c r="D36">
        <v>21020531</v>
      </c>
      <c r="E36">
        <v>1</v>
      </c>
      <c r="F36">
        <v>1</v>
      </c>
      <c r="G36">
        <v>1</v>
      </c>
      <c r="H36">
        <v>3</v>
      </c>
      <c r="I36" t="s">
        <v>266</v>
      </c>
      <c r="J36" t="s">
        <v>267</v>
      </c>
      <c r="K36" t="s">
        <v>268</v>
      </c>
      <c r="L36">
        <v>1348</v>
      </c>
      <c r="N36">
        <v>1009</v>
      </c>
      <c r="O36" t="s">
        <v>186</v>
      </c>
      <c r="P36" t="s">
        <v>186</v>
      </c>
      <c r="Q36">
        <v>1000</v>
      </c>
      <c r="X36">
        <v>0.00014</v>
      </c>
      <c r="Y36">
        <v>15620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0.00014</v>
      </c>
      <c r="AH36">
        <v>2</v>
      </c>
      <c r="AI36">
        <v>23616579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ROW(Source!A30)</f>
        <v>30</v>
      </c>
      <c r="B37">
        <v>23616580</v>
      </c>
      <c r="C37">
        <v>23616543</v>
      </c>
      <c r="D37">
        <v>21023167</v>
      </c>
      <c r="E37">
        <v>1</v>
      </c>
      <c r="F37">
        <v>1</v>
      </c>
      <c r="G37">
        <v>1</v>
      </c>
      <c r="H37">
        <v>3</v>
      </c>
      <c r="I37" t="s">
        <v>269</v>
      </c>
      <c r="J37" t="s">
        <v>270</v>
      </c>
      <c r="K37" t="s">
        <v>271</v>
      </c>
      <c r="L37">
        <v>1348</v>
      </c>
      <c r="N37">
        <v>1009</v>
      </c>
      <c r="O37" t="s">
        <v>186</v>
      </c>
      <c r="P37" t="s">
        <v>186</v>
      </c>
      <c r="Q37">
        <v>1000</v>
      </c>
      <c r="X37">
        <v>0.003</v>
      </c>
      <c r="Y37">
        <v>7712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0.003</v>
      </c>
      <c r="AH37">
        <v>2</v>
      </c>
      <c r="AI37">
        <v>23616580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ROW(Source!A30)</f>
        <v>30</v>
      </c>
      <c r="B38">
        <v>23616581</v>
      </c>
      <c r="C38">
        <v>23616543</v>
      </c>
      <c r="D38">
        <v>21025745</v>
      </c>
      <c r="E38">
        <v>1</v>
      </c>
      <c r="F38">
        <v>1</v>
      </c>
      <c r="G38">
        <v>1</v>
      </c>
      <c r="H38">
        <v>3</v>
      </c>
      <c r="I38" t="s">
        <v>272</v>
      </c>
      <c r="J38" t="s">
        <v>273</v>
      </c>
      <c r="K38" t="s">
        <v>274</v>
      </c>
      <c r="L38">
        <v>1348</v>
      </c>
      <c r="N38">
        <v>1009</v>
      </c>
      <c r="O38" t="s">
        <v>186</v>
      </c>
      <c r="P38" t="s">
        <v>186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G38">
        <v>0</v>
      </c>
      <c r="AH38">
        <v>2</v>
      </c>
      <c r="AI38">
        <v>23616581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ROW(Source!A30)</f>
        <v>30</v>
      </c>
      <c r="B39">
        <v>23616582</v>
      </c>
      <c r="C39">
        <v>23616543</v>
      </c>
      <c r="D39">
        <v>21042754</v>
      </c>
      <c r="E39">
        <v>1</v>
      </c>
      <c r="F39">
        <v>1</v>
      </c>
      <c r="G39">
        <v>1</v>
      </c>
      <c r="H39">
        <v>3</v>
      </c>
      <c r="I39" t="s">
        <v>275</v>
      </c>
      <c r="J39" t="s">
        <v>276</v>
      </c>
      <c r="K39" t="s">
        <v>277</v>
      </c>
      <c r="L39">
        <v>1302</v>
      </c>
      <c r="N39">
        <v>1003</v>
      </c>
      <c r="O39" t="s">
        <v>278</v>
      </c>
      <c r="P39" t="s">
        <v>278</v>
      </c>
      <c r="Q39">
        <v>10</v>
      </c>
      <c r="X39">
        <v>0.005</v>
      </c>
      <c r="Y39">
        <v>71.49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0.005</v>
      </c>
      <c r="AH39">
        <v>2</v>
      </c>
      <c r="AI39">
        <v>23616582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ROW(Source!A31)</f>
        <v>31</v>
      </c>
      <c r="B40">
        <v>23616478</v>
      </c>
      <c r="C40">
        <v>23614597</v>
      </c>
      <c r="D40">
        <v>21066676</v>
      </c>
      <c r="E40">
        <v>1</v>
      </c>
      <c r="F40">
        <v>1</v>
      </c>
      <c r="G40">
        <v>1</v>
      </c>
      <c r="H40">
        <v>1</v>
      </c>
      <c r="I40" t="s">
        <v>279</v>
      </c>
      <c r="K40" t="s">
        <v>280</v>
      </c>
      <c r="L40">
        <v>1369</v>
      </c>
      <c r="N40">
        <v>1013</v>
      </c>
      <c r="O40" t="s">
        <v>172</v>
      </c>
      <c r="P40" t="s">
        <v>172</v>
      </c>
      <c r="Q40">
        <v>1</v>
      </c>
      <c r="X40">
        <v>10.58</v>
      </c>
      <c r="Y40">
        <v>0</v>
      </c>
      <c r="Z40">
        <v>0</v>
      </c>
      <c r="AA40">
        <v>0</v>
      </c>
      <c r="AB40">
        <v>9.29</v>
      </c>
      <c r="AC40">
        <v>0</v>
      </c>
      <c r="AD40">
        <v>1</v>
      </c>
      <c r="AE40">
        <v>1</v>
      </c>
      <c r="AG40">
        <v>10.58</v>
      </c>
      <c r="AH40">
        <v>2</v>
      </c>
      <c r="AI40">
        <v>23616478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ROW(Source!A31)</f>
        <v>31</v>
      </c>
      <c r="B41">
        <v>23616479</v>
      </c>
      <c r="C41">
        <v>23614597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32</v>
      </c>
      <c r="K41" t="s">
        <v>173</v>
      </c>
      <c r="L41">
        <v>608254</v>
      </c>
      <c r="N41">
        <v>1013</v>
      </c>
      <c r="O41" t="s">
        <v>174</v>
      </c>
      <c r="P41" t="s">
        <v>174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G41">
        <v>0</v>
      </c>
      <c r="AH41">
        <v>2</v>
      </c>
      <c r="AI41">
        <v>23616479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ROW(Source!A31)</f>
        <v>31</v>
      </c>
      <c r="B42">
        <v>23616480</v>
      </c>
      <c r="C42">
        <v>23614597</v>
      </c>
      <c r="D42">
        <v>21011905</v>
      </c>
      <c r="E42">
        <v>1</v>
      </c>
      <c r="F42">
        <v>1</v>
      </c>
      <c r="G42">
        <v>1</v>
      </c>
      <c r="H42">
        <v>2</v>
      </c>
      <c r="I42" t="s">
        <v>281</v>
      </c>
      <c r="J42" t="s">
        <v>282</v>
      </c>
      <c r="K42" t="s">
        <v>283</v>
      </c>
      <c r="L42">
        <v>1368</v>
      </c>
      <c r="N42">
        <v>1011</v>
      </c>
      <c r="O42" t="s">
        <v>178</v>
      </c>
      <c r="P42" t="s">
        <v>178</v>
      </c>
      <c r="Q42">
        <v>1</v>
      </c>
      <c r="X42">
        <v>0.75</v>
      </c>
      <c r="Y42">
        <v>0</v>
      </c>
      <c r="Z42">
        <v>6.66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0.75</v>
      </c>
      <c r="AH42">
        <v>2</v>
      </c>
      <c r="AI42">
        <v>23616480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ROW(Source!A31)</f>
        <v>31</v>
      </c>
      <c r="B43">
        <v>23616481</v>
      </c>
      <c r="C43">
        <v>23614597</v>
      </c>
      <c r="D43">
        <v>21013544</v>
      </c>
      <c r="E43">
        <v>1</v>
      </c>
      <c r="F43">
        <v>1</v>
      </c>
      <c r="G43">
        <v>1</v>
      </c>
      <c r="H43">
        <v>2</v>
      </c>
      <c r="I43" t="s">
        <v>175</v>
      </c>
      <c r="J43" t="s">
        <v>176</v>
      </c>
      <c r="K43" t="s">
        <v>177</v>
      </c>
      <c r="L43">
        <v>1368</v>
      </c>
      <c r="N43">
        <v>1011</v>
      </c>
      <c r="O43" t="s">
        <v>178</v>
      </c>
      <c r="P43" t="s">
        <v>178</v>
      </c>
      <c r="Q43">
        <v>1</v>
      </c>
      <c r="X43">
        <v>0.6</v>
      </c>
      <c r="Y43">
        <v>0</v>
      </c>
      <c r="Z43">
        <v>87.17</v>
      </c>
      <c r="AA43">
        <v>11.6</v>
      </c>
      <c r="AB43">
        <v>0</v>
      </c>
      <c r="AC43">
        <v>0</v>
      </c>
      <c r="AD43">
        <v>1</v>
      </c>
      <c r="AE43">
        <v>0</v>
      </c>
      <c r="AG43">
        <v>0.6</v>
      </c>
      <c r="AH43">
        <v>2</v>
      </c>
      <c r="AI43">
        <v>23616481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ROW(Source!A31)</f>
        <v>31</v>
      </c>
      <c r="B44">
        <v>23616482</v>
      </c>
      <c r="C44">
        <v>23614597</v>
      </c>
      <c r="D44">
        <v>21019240</v>
      </c>
      <c r="E44">
        <v>1</v>
      </c>
      <c r="F44">
        <v>1</v>
      </c>
      <c r="G44">
        <v>1</v>
      </c>
      <c r="H44">
        <v>3</v>
      </c>
      <c r="I44" t="s">
        <v>284</v>
      </c>
      <c r="J44" t="s">
        <v>285</v>
      </c>
      <c r="K44" t="s">
        <v>286</v>
      </c>
      <c r="L44">
        <v>1339</v>
      </c>
      <c r="N44">
        <v>1007</v>
      </c>
      <c r="O44" t="s">
        <v>182</v>
      </c>
      <c r="P44" t="s">
        <v>182</v>
      </c>
      <c r="Q44">
        <v>1</v>
      </c>
      <c r="X44">
        <v>1.02</v>
      </c>
      <c r="Y44">
        <v>1536.4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1.02</v>
      </c>
      <c r="AH44">
        <v>2</v>
      </c>
      <c r="AI44">
        <v>23616482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ROW(Source!A32)</f>
        <v>32</v>
      </c>
      <c r="B45">
        <v>23616483</v>
      </c>
      <c r="C45">
        <v>23614610</v>
      </c>
      <c r="D45">
        <v>21066093</v>
      </c>
      <c r="E45">
        <v>1</v>
      </c>
      <c r="F45">
        <v>1</v>
      </c>
      <c r="G45">
        <v>1</v>
      </c>
      <c r="H45">
        <v>1</v>
      </c>
      <c r="I45" t="s">
        <v>170</v>
      </c>
      <c r="K45" t="s">
        <v>171</v>
      </c>
      <c r="L45">
        <v>1369</v>
      </c>
      <c r="N45">
        <v>1013</v>
      </c>
      <c r="O45" t="s">
        <v>172</v>
      </c>
      <c r="P45" t="s">
        <v>172</v>
      </c>
      <c r="Q45">
        <v>1</v>
      </c>
      <c r="X45">
        <v>31.98</v>
      </c>
      <c r="Y45">
        <v>0</v>
      </c>
      <c r="Z45">
        <v>0</v>
      </c>
      <c r="AA45">
        <v>0</v>
      </c>
      <c r="AB45">
        <v>8.64</v>
      </c>
      <c r="AC45">
        <v>0</v>
      </c>
      <c r="AD45">
        <v>1</v>
      </c>
      <c r="AE45">
        <v>1</v>
      </c>
      <c r="AG45">
        <v>31.98</v>
      </c>
      <c r="AH45">
        <v>2</v>
      </c>
      <c r="AI45">
        <v>23616483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ROW(Source!A32)</f>
        <v>32</v>
      </c>
      <c r="B46">
        <v>23616484</v>
      </c>
      <c r="C46">
        <v>23614610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32</v>
      </c>
      <c r="K46" t="s">
        <v>173</v>
      </c>
      <c r="L46">
        <v>608254</v>
      </c>
      <c r="N46">
        <v>1013</v>
      </c>
      <c r="O46" t="s">
        <v>174</v>
      </c>
      <c r="P46" t="s">
        <v>174</v>
      </c>
      <c r="Q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G46">
        <v>0</v>
      </c>
      <c r="AH46">
        <v>2</v>
      </c>
      <c r="AI46">
        <v>23616484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ROW(Source!A32)</f>
        <v>32</v>
      </c>
      <c r="B47">
        <v>23616485</v>
      </c>
      <c r="C47">
        <v>23614610</v>
      </c>
      <c r="D47">
        <v>21012457</v>
      </c>
      <c r="E47">
        <v>1</v>
      </c>
      <c r="F47">
        <v>1</v>
      </c>
      <c r="G47">
        <v>1</v>
      </c>
      <c r="H47">
        <v>2</v>
      </c>
      <c r="I47" t="s">
        <v>287</v>
      </c>
      <c r="J47" t="s">
        <v>288</v>
      </c>
      <c r="K47" t="s">
        <v>289</v>
      </c>
      <c r="L47">
        <v>1368</v>
      </c>
      <c r="N47">
        <v>1011</v>
      </c>
      <c r="O47" t="s">
        <v>178</v>
      </c>
      <c r="P47" t="s">
        <v>178</v>
      </c>
      <c r="Q47">
        <v>1</v>
      </c>
      <c r="X47">
        <v>0.23</v>
      </c>
      <c r="Y47">
        <v>0</v>
      </c>
      <c r="Z47">
        <v>30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0.23</v>
      </c>
      <c r="AH47">
        <v>2</v>
      </c>
      <c r="AI47">
        <v>23616485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ROW(Source!A32)</f>
        <v>32</v>
      </c>
      <c r="B48">
        <v>23616486</v>
      </c>
      <c r="C48">
        <v>23614610</v>
      </c>
      <c r="D48">
        <v>21013317</v>
      </c>
      <c r="E48">
        <v>1</v>
      </c>
      <c r="F48">
        <v>1</v>
      </c>
      <c r="G48">
        <v>1</v>
      </c>
      <c r="H48">
        <v>2</v>
      </c>
      <c r="I48" t="s">
        <v>290</v>
      </c>
      <c r="J48" t="s">
        <v>291</v>
      </c>
      <c r="K48" t="s">
        <v>292</v>
      </c>
      <c r="L48">
        <v>1368</v>
      </c>
      <c r="N48">
        <v>1011</v>
      </c>
      <c r="O48" t="s">
        <v>178</v>
      </c>
      <c r="P48" t="s">
        <v>178</v>
      </c>
      <c r="Q48">
        <v>1</v>
      </c>
      <c r="X48">
        <v>1.26</v>
      </c>
      <c r="Y48">
        <v>0</v>
      </c>
      <c r="Z48">
        <v>2.16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1.26</v>
      </c>
      <c r="AH48">
        <v>2</v>
      </c>
      <c r="AI48">
        <v>23616486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ROW(Source!A32)</f>
        <v>32</v>
      </c>
      <c r="B49">
        <v>23616487</v>
      </c>
      <c r="C49">
        <v>23614610</v>
      </c>
      <c r="D49">
        <v>21013544</v>
      </c>
      <c r="E49">
        <v>1</v>
      </c>
      <c r="F49">
        <v>1</v>
      </c>
      <c r="G49">
        <v>1</v>
      </c>
      <c r="H49">
        <v>2</v>
      </c>
      <c r="I49" t="s">
        <v>175</v>
      </c>
      <c r="J49" t="s">
        <v>176</v>
      </c>
      <c r="K49" t="s">
        <v>177</v>
      </c>
      <c r="L49">
        <v>1368</v>
      </c>
      <c r="N49">
        <v>1011</v>
      </c>
      <c r="O49" t="s">
        <v>178</v>
      </c>
      <c r="P49" t="s">
        <v>178</v>
      </c>
      <c r="Q49">
        <v>1</v>
      </c>
      <c r="X49">
        <v>0.47</v>
      </c>
      <c r="Y49">
        <v>0</v>
      </c>
      <c r="Z49">
        <v>87.17</v>
      </c>
      <c r="AA49">
        <v>11.6</v>
      </c>
      <c r="AB49">
        <v>0</v>
      </c>
      <c r="AC49">
        <v>0</v>
      </c>
      <c r="AD49">
        <v>1</v>
      </c>
      <c r="AE49">
        <v>0</v>
      </c>
      <c r="AG49">
        <v>0.47</v>
      </c>
      <c r="AH49">
        <v>2</v>
      </c>
      <c r="AI49">
        <v>23616487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ROW(Source!A32)</f>
        <v>32</v>
      </c>
      <c r="B50">
        <v>23616488</v>
      </c>
      <c r="C50">
        <v>23614610</v>
      </c>
      <c r="D50">
        <v>21014392</v>
      </c>
      <c r="E50">
        <v>1</v>
      </c>
      <c r="F50">
        <v>1</v>
      </c>
      <c r="G50">
        <v>1</v>
      </c>
      <c r="H50">
        <v>3</v>
      </c>
      <c r="I50" t="s">
        <v>293</v>
      </c>
      <c r="J50" t="s">
        <v>294</v>
      </c>
      <c r="K50" t="s">
        <v>295</v>
      </c>
      <c r="L50">
        <v>1348</v>
      </c>
      <c r="N50">
        <v>1009</v>
      </c>
      <c r="O50" t="s">
        <v>186</v>
      </c>
      <c r="P50" t="s">
        <v>186</v>
      </c>
      <c r="Q50">
        <v>1000</v>
      </c>
      <c r="X50">
        <v>0.0126</v>
      </c>
      <c r="Y50">
        <v>1412.52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0.0126</v>
      </c>
      <c r="AH50">
        <v>2</v>
      </c>
      <c r="AI50">
        <v>23616488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ROW(Source!A32)</f>
        <v>32</v>
      </c>
      <c r="B51">
        <v>23616489</v>
      </c>
      <c r="C51">
        <v>23614610</v>
      </c>
      <c r="D51">
        <v>21014620</v>
      </c>
      <c r="E51">
        <v>1</v>
      </c>
      <c r="F51">
        <v>1</v>
      </c>
      <c r="G51">
        <v>1</v>
      </c>
      <c r="H51">
        <v>3</v>
      </c>
      <c r="I51" t="s">
        <v>296</v>
      </c>
      <c r="J51" t="s">
        <v>297</v>
      </c>
      <c r="K51" t="s">
        <v>298</v>
      </c>
      <c r="L51">
        <v>1348</v>
      </c>
      <c r="N51">
        <v>1009</v>
      </c>
      <c r="O51" t="s">
        <v>186</v>
      </c>
      <c r="P51" t="s">
        <v>186</v>
      </c>
      <c r="Q51">
        <v>1000</v>
      </c>
      <c r="X51">
        <v>0.0473</v>
      </c>
      <c r="Y51">
        <v>7589.99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0.0473</v>
      </c>
      <c r="AH51">
        <v>2</v>
      </c>
      <c r="AI51">
        <v>23616489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ROW(Source!A32)</f>
        <v>32</v>
      </c>
      <c r="B52">
        <v>23616490</v>
      </c>
      <c r="C52">
        <v>23614610</v>
      </c>
      <c r="D52">
        <v>21014661</v>
      </c>
      <c r="E52">
        <v>1</v>
      </c>
      <c r="F52">
        <v>1</v>
      </c>
      <c r="G52">
        <v>1</v>
      </c>
      <c r="H52">
        <v>3</v>
      </c>
      <c r="I52" t="s">
        <v>299</v>
      </c>
      <c r="J52" t="s">
        <v>300</v>
      </c>
      <c r="K52" t="s">
        <v>301</v>
      </c>
      <c r="L52">
        <v>1348</v>
      </c>
      <c r="N52">
        <v>1009</v>
      </c>
      <c r="O52" t="s">
        <v>186</v>
      </c>
      <c r="P52" t="s">
        <v>186</v>
      </c>
      <c r="Q52">
        <v>1000</v>
      </c>
      <c r="X52">
        <v>0.03</v>
      </c>
      <c r="Y52">
        <v>3960.01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0.03</v>
      </c>
      <c r="AH52">
        <v>2</v>
      </c>
      <c r="AI52">
        <v>23616490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ROW(Source!A32)</f>
        <v>32</v>
      </c>
      <c r="B53">
        <v>23616491</v>
      </c>
      <c r="C53">
        <v>23614610</v>
      </c>
      <c r="D53">
        <v>21015466</v>
      </c>
      <c r="E53">
        <v>1</v>
      </c>
      <c r="F53">
        <v>1</v>
      </c>
      <c r="G53">
        <v>1</v>
      </c>
      <c r="H53">
        <v>3</v>
      </c>
      <c r="I53" t="s">
        <v>302</v>
      </c>
      <c r="J53" t="s">
        <v>303</v>
      </c>
      <c r="K53" t="s">
        <v>304</v>
      </c>
      <c r="L53">
        <v>1329</v>
      </c>
      <c r="N53">
        <v>1005</v>
      </c>
      <c r="O53" t="s">
        <v>305</v>
      </c>
      <c r="P53" t="s">
        <v>305</v>
      </c>
      <c r="Q53">
        <v>1000</v>
      </c>
      <c r="X53">
        <v>0.115</v>
      </c>
      <c r="Y53">
        <v>7800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0.115</v>
      </c>
      <c r="AH53">
        <v>2</v>
      </c>
      <c r="AI53">
        <v>23616491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ROW(Source!A32)</f>
        <v>32</v>
      </c>
      <c r="B54">
        <v>23616492</v>
      </c>
      <c r="C54">
        <v>23614610</v>
      </c>
      <c r="D54">
        <v>21020555</v>
      </c>
      <c r="E54">
        <v>1</v>
      </c>
      <c r="F54">
        <v>1</v>
      </c>
      <c r="G54">
        <v>1</v>
      </c>
      <c r="H54">
        <v>3</v>
      </c>
      <c r="I54" t="s">
        <v>306</v>
      </c>
      <c r="J54" t="s">
        <v>307</v>
      </c>
      <c r="K54" t="s">
        <v>308</v>
      </c>
      <c r="L54">
        <v>1348</v>
      </c>
      <c r="N54">
        <v>1009</v>
      </c>
      <c r="O54" t="s">
        <v>186</v>
      </c>
      <c r="P54" t="s">
        <v>186</v>
      </c>
      <c r="Q54">
        <v>1000</v>
      </c>
      <c r="X54">
        <v>0.00126</v>
      </c>
      <c r="Y54">
        <v>9927.03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0.00126</v>
      </c>
      <c r="AH54">
        <v>2</v>
      </c>
      <c r="AI54">
        <v>23616492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ROW(Source!A33)</f>
        <v>33</v>
      </c>
      <c r="B55">
        <v>23616493</v>
      </c>
      <c r="C55">
        <v>23614627</v>
      </c>
      <c r="D55">
        <v>21067549</v>
      </c>
      <c r="E55">
        <v>1</v>
      </c>
      <c r="F55">
        <v>1</v>
      </c>
      <c r="G55">
        <v>1</v>
      </c>
      <c r="H55">
        <v>1</v>
      </c>
      <c r="I55" t="s">
        <v>191</v>
      </c>
      <c r="K55" t="s">
        <v>192</v>
      </c>
      <c r="L55">
        <v>1369</v>
      </c>
      <c r="N55">
        <v>1013</v>
      </c>
      <c r="O55" t="s">
        <v>172</v>
      </c>
      <c r="P55" t="s">
        <v>172</v>
      </c>
      <c r="Q55">
        <v>1</v>
      </c>
      <c r="X55">
        <v>270</v>
      </c>
      <c r="Y55">
        <v>0</v>
      </c>
      <c r="Z55">
        <v>0</v>
      </c>
      <c r="AA55">
        <v>0</v>
      </c>
      <c r="AB55">
        <v>9.62</v>
      </c>
      <c r="AC55">
        <v>0</v>
      </c>
      <c r="AD55">
        <v>1</v>
      </c>
      <c r="AE55">
        <v>1</v>
      </c>
      <c r="AG55">
        <v>270</v>
      </c>
      <c r="AH55">
        <v>2</v>
      </c>
      <c r="AI55">
        <v>23616493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ROW(Source!A33)</f>
        <v>33</v>
      </c>
      <c r="B56">
        <v>23616494</v>
      </c>
      <c r="C56">
        <v>23614627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32</v>
      </c>
      <c r="K56" t="s">
        <v>173</v>
      </c>
      <c r="L56">
        <v>608254</v>
      </c>
      <c r="N56">
        <v>1013</v>
      </c>
      <c r="O56" t="s">
        <v>174</v>
      </c>
      <c r="P56" t="s">
        <v>174</v>
      </c>
      <c r="Q56">
        <v>1</v>
      </c>
      <c r="X56">
        <v>0.46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0.46</v>
      </c>
      <c r="AH56">
        <v>2</v>
      </c>
      <c r="AI56">
        <v>23616494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ROW(Source!A33)</f>
        <v>33</v>
      </c>
      <c r="B57">
        <v>23616495</v>
      </c>
      <c r="C57">
        <v>23614627</v>
      </c>
      <c r="D57">
        <v>21011938</v>
      </c>
      <c r="E57">
        <v>1</v>
      </c>
      <c r="F57">
        <v>1</v>
      </c>
      <c r="G57">
        <v>1</v>
      </c>
      <c r="H57">
        <v>2</v>
      </c>
      <c r="I57" t="s">
        <v>309</v>
      </c>
      <c r="J57" t="s">
        <v>310</v>
      </c>
      <c r="K57" t="s">
        <v>311</v>
      </c>
      <c r="L57">
        <v>1368</v>
      </c>
      <c r="N57">
        <v>1011</v>
      </c>
      <c r="O57" t="s">
        <v>178</v>
      </c>
      <c r="P57" t="s">
        <v>178</v>
      </c>
      <c r="Q57">
        <v>1</v>
      </c>
      <c r="X57">
        <v>0.46</v>
      </c>
      <c r="Y57">
        <v>0</v>
      </c>
      <c r="Z57">
        <v>31.26</v>
      </c>
      <c r="AA57">
        <v>11.6</v>
      </c>
      <c r="AB57">
        <v>0</v>
      </c>
      <c r="AC57">
        <v>0</v>
      </c>
      <c r="AD57">
        <v>1</v>
      </c>
      <c r="AE57">
        <v>0</v>
      </c>
      <c r="AG57">
        <v>0.46</v>
      </c>
      <c r="AH57">
        <v>2</v>
      </c>
      <c r="AI57">
        <v>23616495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ROW(Source!A33)</f>
        <v>33</v>
      </c>
      <c r="B58">
        <v>23616496</v>
      </c>
      <c r="C58">
        <v>23614627</v>
      </c>
      <c r="D58">
        <v>21013240</v>
      </c>
      <c r="E58">
        <v>1</v>
      </c>
      <c r="F58">
        <v>1</v>
      </c>
      <c r="G58">
        <v>1</v>
      </c>
      <c r="H58">
        <v>2</v>
      </c>
      <c r="I58" t="s">
        <v>223</v>
      </c>
      <c r="J58" t="s">
        <v>224</v>
      </c>
      <c r="K58" t="s">
        <v>225</v>
      </c>
      <c r="L58">
        <v>1368</v>
      </c>
      <c r="N58">
        <v>1011</v>
      </c>
      <c r="O58" t="s">
        <v>178</v>
      </c>
      <c r="P58" t="s">
        <v>178</v>
      </c>
      <c r="Q58">
        <v>1</v>
      </c>
      <c r="X58">
        <v>6.2</v>
      </c>
      <c r="Y58">
        <v>0</v>
      </c>
      <c r="Z58">
        <v>1.95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6.2</v>
      </c>
      <c r="AH58">
        <v>2</v>
      </c>
      <c r="AI58">
        <v>23616496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ROW(Source!A33)</f>
        <v>33</v>
      </c>
      <c r="B59">
        <v>23616497</v>
      </c>
      <c r="C59">
        <v>23614627</v>
      </c>
      <c r="D59">
        <v>21013298</v>
      </c>
      <c r="E59">
        <v>1</v>
      </c>
      <c r="F59">
        <v>1</v>
      </c>
      <c r="G59">
        <v>1</v>
      </c>
      <c r="H59">
        <v>2</v>
      </c>
      <c r="I59" t="s">
        <v>312</v>
      </c>
      <c r="J59" t="s">
        <v>313</v>
      </c>
      <c r="K59" t="s">
        <v>314</v>
      </c>
      <c r="L59">
        <v>1368</v>
      </c>
      <c r="N59">
        <v>1011</v>
      </c>
      <c r="O59" t="s">
        <v>178</v>
      </c>
      <c r="P59" t="s">
        <v>178</v>
      </c>
      <c r="Q59">
        <v>1</v>
      </c>
      <c r="X59">
        <v>8</v>
      </c>
      <c r="Y59">
        <v>0</v>
      </c>
      <c r="Z59">
        <v>2.08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8</v>
      </c>
      <c r="AH59">
        <v>2</v>
      </c>
      <c r="AI59">
        <v>23616497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ROW(Source!A33)</f>
        <v>33</v>
      </c>
      <c r="B60">
        <v>23616498</v>
      </c>
      <c r="C60">
        <v>23614627</v>
      </c>
      <c r="D60">
        <v>21013544</v>
      </c>
      <c r="E60">
        <v>1</v>
      </c>
      <c r="F60">
        <v>1</v>
      </c>
      <c r="G60">
        <v>1</v>
      </c>
      <c r="H60">
        <v>2</v>
      </c>
      <c r="I60" t="s">
        <v>175</v>
      </c>
      <c r="J60" t="s">
        <v>176</v>
      </c>
      <c r="K60" t="s">
        <v>177</v>
      </c>
      <c r="L60">
        <v>1368</v>
      </c>
      <c r="N60">
        <v>1011</v>
      </c>
      <c r="O60" t="s">
        <v>178</v>
      </c>
      <c r="P60" t="s">
        <v>178</v>
      </c>
      <c r="Q60">
        <v>1</v>
      </c>
      <c r="X60">
        <v>0.61</v>
      </c>
      <c r="Y60">
        <v>0</v>
      </c>
      <c r="Z60">
        <v>87.17</v>
      </c>
      <c r="AA60">
        <v>11.6</v>
      </c>
      <c r="AB60">
        <v>0</v>
      </c>
      <c r="AC60">
        <v>0</v>
      </c>
      <c r="AD60">
        <v>1</v>
      </c>
      <c r="AE60">
        <v>0</v>
      </c>
      <c r="AG60">
        <v>0.61</v>
      </c>
      <c r="AH60">
        <v>2</v>
      </c>
      <c r="AI60">
        <v>23616498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ROW(Source!A33)</f>
        <v>33</v>
      </c>
      <c r="B61">
        <v>23616499</v>
      </c>
      <c r="C61">
        <v>23614627</v>
      </c>
      <c r="D61">
        <v>21015484</v>
      </c>
      <c r="E61">
        <v>1</v>
      </c>
      <c r="F61">
        <v>1</v>
      </c>
      <c r="G61">
        <v>1</v>
      </c>
      <c r="H61">
        <v>3</v>
      </c>
      <c r="I61" t="s">
        <v>251</v>
      </c>
      <c r="J61" t="s">
        <v>252</v>
      </c>
      <c r="K61" t="s">
        <v>253</v>
      </c>
      <c r="L61">
        <v>1348</v>
      </c>
      <c r="N61">
        <v>1009</v>
      </c>
      <c r="O61" t="s">
        <v>186</v>
      </c>
      <c r="P61" t="s">
        <v>186</v>
      </c>
      <c r="Q61">
        <v>1000</v>
      </c>
      <c r="X61">
        <v>0.013</v>
      </c>
      <c r="Y61">
        <v>35011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0.013</v>
      </c>
      <c r="AH61">
        <v>2</v>
      </c>
      <c r="AI61">
        <v>23616499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ROW(Source!A33)</f>
        <v>33</v>
      </c>
      <c r="B62">
        <v>23616500</v>
      </c>
      <c r="C62">
        <v>23614627</v>
      </c>
      <c r="D62">
        <v>21015520</v>
      </c>
      <c r="E62">
        <v>1</v>
      </c>
      <c r="F62">
        <v>1</v>
      </c>
      <c r="G62">
        <v>1</v>
      </c>
      <c r="H62">
        <v>3</v>
      </c>
      <c r="I62" t="s">
        <v>315</v>
      </c>
      <c r="J62" t="s">
        <v>316</v>
      </c>
      <c r="K62" t="s">
        <v>317</v>
      </c>
      <c r="L62">
        <v>1346</v>
      </c>
      <c r="N62">
        <v>1009</v>
      </c>
      <c r="O62" t="s">
        <v>235</v>
      </c>
      <c r="P62" t="s">
        <v>235</v>
      </c>
      <c r="Q62">
        <v>1</v>
      </c>
      <c r="X62">
        <v>7.6</v>
      </c>
      <c r="Y62">
        <v>51.97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7.6</v>
      </c>
      <c r="AH62">
        <v>2</v>
      </c>
      <c r="AI62">
        <v>23616500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ROW(Source!A33)</f>
        <v>33</v>
      </c>
      <c r="B63">
        <v>23616501</v>
      </c>
      <c r="C63">
        <v>23614627</v>
      </c>
      <c r="D63">
        <v>21015712</v>
      </c>
      <c r="E63">
        <v>1</v>
      </c>
      <c r="F63">
        <v>1</v>
      </c>
      <c r="G63">
        <v>1</v>
      </c>
      <c r="H63">
        <v>3</v>
      </c>
      <c r="I63" t="s">
        <v>318</v>
      </c>
      <c r="J63" t="s">
        <v>319</v>
      </c>
      <c r="K63" t="s">
        <v>320</v>
      </c>
      <c r="L63">
        <v>1346</v>
      </c>
      <c r="N63">
        <v>1009</v>
      </c>
      <c r="O63" t="s">
        <v>235</v>
      </c>
      <c r="P63" t="s">
        <v>235</v>
      </c>
      <c r="Q63">
        <v>1</v>
      </c>
      <c r="X63">
        <v>47.5</v>
      </c>
      <c r="Y63">
        <v>11.55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47.5</v>
      </c>
      <c r="AH63">
        <v>2</v>
      </c>
      <c r="AI63">
        <v>23616501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ROW(Source!A33)</f>
        <v>33</v>
      </c>
      <c r="B64">
        <v>23616502</v>
      </c>
      <c r="C64">
        <v>23614627</v>
      </c>
      <c r="D64">
        <v>21016475</v>
      </c>
      <c r="E64">
        <v>1</v>
      </c>
      <c r="F64">
        <v>1</v>
      </c>
      <c r="G64">
        <v>1</v>
      </c>
      <c r="H64">
        <v>3</v>
      </c>
      <c r="I64" t="s">
        <v>321</v>
      </c>
      <c r="J64" t="s">
        <v>322</v>
      </c>
      <c r="K64" t="s">
        <v>323</v>
      </c>
      <c r="L64">
        <v>1327</v>
      </c>
      <c r="N64">
        <v>1005</v>
      </c>
      <c r="O64" t="s">
        <v>190</v>
      </c>
      <c r="P64" t="s">
        <v>190</v>
      </c>
      <c r="Q64">
        <v>1</v>
      </c>
      <c r="X64">
        <v>105</v>
      </c>
      <c r="Y64">
        <v>122.07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105</v>
      </c>
      <c r="AH64">
        <v>2</v>
      </c>
      <c r="AI64">
        <v>23616502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ROW(Source!A33)</f>
        <v>33</v>
      </c>
      <c r="B65">
        <v>23616503</v>
      </c>
      <c r="C65">
        <v>23614627</v>
      </c>
      <c r="D65">
        <v>21023262</v>
      </c>
      <c r="E65">
        <v>1</v>
      </c>
      <c r="F65">
        <v>1</v>
      </c>
      <c r="G65">
        <v>1</v>
      </c>
      <c r="H65">
        <v>3</v>
      </c>
      <c r="I65" t="s">
        <v>324</v>
      </c>
      <c r="J65" t="s">
        <v>325</v>
      </c>
      <c r="K65" t="s">
        <v>326</v>
      </c>
      <c r="L65">
        <v>1348</v>
      </c>
      <c r="N65">
        <v>1009</v>
      </c>
      <c r="O65" t="s">
        <v>186</v>
      </c>
      <c r="P65" t="s">
        <v>186</v>
      </c>
      <c r="Q65">
        <v>1000</v>
      </c>
      <c r="X65">
        <v>0.61</v>
      </c>
      <c r="Y65">
        <v>9753.35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0.61</v>
      </c>
      <c r="AH65">
        <v>2</v>
      </c>
      <c r="AI65">
        <v>23616503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ROW(Source!A34)</f>
        <v>34</v>
      </c>
      <c r="B66">
        <v>23616510</v>
      </c>
      <c r="C66">
        <v>23614673</v>
      </c>
      <c r="D66">
        <v>21066603</v>
      </c>
      <c r="E66">
        <v>1</v>
      </c>
      <c r="F66">
        <v>1</v>
      </c>
      <c r="G66">
        <v>1</v>
      </c>
      <c r="H66">
        <v>1</v>
      </c>
      <c r="I66" t="s">
        <v>327</v>
      </c>
      <c r="K66" t="s">
        <v>328</v>
      </c>
      <c r="L66">
        <v>1369</v>
      </c>
      <c r="N66">
        <v>1013</v>
      </c>
      <c r="O66" t="s">
        <v>172</v>
      </c>
      <c r="P66" t="s">
        <v>172</v>
      </c>
      <c r="Q66">
        <v>1</v>
      </c>
      <c r="X66">
        <v>0.34</v>
      </c>
      <c r="Y66">
        <v>0</v>
      </c>
      <c r="Z66">
        <v>0</v>
      </c>
      <c r="AA66">
        <v>0</v>
      </c>
      <c r="AB66">
        <v>8.97</v>
      </c>
      <c r="AC66">
        <v>0</v>
      </c>
      <c r="AD66">
        <v>1</v>
      </c>
      <c r="AE66">
        <v>1</v>
      </c>
      <c r="AG66">
        <v>0.34</v>
      </c>
      <c r="AH66">
        <v>2</v>
      </c>
      <c r="AI66">
        <v>23616510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ROW(Source!A34)</f>
        <v>34</v>
      </c>
      <c r="B67">
        <v>23616511</v>
      </c>
      <c r="C67">
        <v>23614673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32</v>
      </c>
      <c r="K67" t="s">
        <v>173</v>
      </c>
      <c r="L67">
        <v>608254</v>
      </c>
      <c r="N67">
        <v>1013</v>
      </c>
      <c r="O67" t="s">
        <v>174</v>
      </c>
      <c r="P67" t="s">
        <v>174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G67">
        <v>0</v>
      </c>
      <c r="AH67">
        <v>2</v>
      </c>
      <c r="AI67">
        <v>23616511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ROW(Source!A34)</f>
        <v>34</v>
      </c>
      <c r="B68">
        <v>23616512</v>
      </c>
      <c r="C68">
        <v>23614673</v>
      </c>
      <c r="D68">
        <v>21013245</v>
      </c>
      <c r="E68">
        <v>1</v>
      </c>
      <c r="F68">
        <v>1</v>
      </c>
      <c r="G68">
        <v>1</v>
      </c>
      <c r="H68">
        <v>2</v>
      </c>
      <c r="I68" t="s">
        <v>329</v>
      </c>
      <c r="J68" t="s">
        <v>330</v>
      </c>
      <c r="K68" t="s">
        <v>331</v>
      </c>
      <c r="L68">
        <v>1368</v>
      </c>
      <c r="N68">
        <v>1011</v>
      </c>
      <c r="O68" t="s">
        <v>178</v>
      </c>
      <c r="P68" t="s">
        <v>178</v>
      </c>
      <c r="Q68">
        <v>1</v>
      </c>
      <c r="X68">
        <v>0.31</v>
      </c>
      <c r="Y68">
        <v>0</v>
      </c>
      <c r="Z68">
        <v>1.78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0.31</v>
      </c>
      <c r="AH68">
        <v>2</v>
      </c>
      <c r="AI68">
        <v>23616512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ROW(Source!A35)</f>
        <v>35</v>
      </c>
      <c r="B69">
        <v>23616513</v>
      </c>
      <c r="C69">
        <v>23614720</v>
      </c>
      <c r="D69">
        <v>21063566</v>
      </c>
      <c r="E69">
        <v>1</v>
      </c>
      <c r="F69">
        <v>1</v>
      </c>
      <c r="G69">
        <v>1</v>
      </c>
      <c r="H69">
        <v>1</v>
      </c>
      <c r="I69" t="s">
        <v>332</v>
      </c>
      <c r="K69" t="s">
        <v>333</v>
      </c>
      <c r="L69">
        <v>1369</v>
      </c>
      <c r="N69">
        <v>1013</v>
      </c>
      <c r="O69" t="s">
        <v>172</v>
      </c>
      <c r="P69" t="s">
        <v>172</v>
      </c>
      <c r="Q69">
        <v>1</v>
      </c>
      <c r="X69">
        <v>112.75</v>
      </c>
      <c r="Y69">
        <v>0</v>
      </c>
      <c r="Z69">
        <v>0</v>
      </c>
      <c r="AA69">
        <v>0</v>
      </c>
      <c r="AB69">
        <v>8.53</v>
      </c>
      <c r="AC69">
        <v>0</v>
      </c>
      <c r="AD69">
        <v>1</v>
      </c>
      <c r="AE69">
        <v>1</v>
      </c>
      <c r="AG69">
        <v>112.75</v>
      </c>
      <c r="AH69">
        <v>2</v>
      </c>
      <c r="AI69">
        <v>23616513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ROW(Source!A35)</f>
        <v>35</v>
      </c>
      <c r="B70">
        <v>23616514</v>
      </c>
      <c r="C70">
        <v>23614720</v>
      </c>
      <c r="D70">
        <v>121548</v>
      </c>
      <c r="E70">
        <v>1</v>
      </c>
      <c r="F70">
        <v>1</v>
      </c>
      <c r="G70">
        <v>1</v>
      </c>
      <c r="H70">
        <v>1</v>
      </c>
      <c r="I70" t="s">
        <v>32</v>
      </c>
      <c r="K70" t="s">
        <v>173</v>
      </c>
      <c r="L70">
        <v>608254</v>
      </c>
      <c r="N70">
        <v>1013</v>
      </c>
      <c r="O70" t="s">
        <v>174</v>
      </c>
      <c r="P70" t="s">
        <v>174</v>
      </c>
      <c r="Q70">
        <v>1</v>
      </c>
      <c r="X70">
        <v>0.2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G70">
        <v>0.2</v>
      </c>
      <c r="AH70">
        <v>2</v>
      </c>
      <c r="AI70">
        <v>23616514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ROW(Source!A35)</f>
        <v>35</v>
      </c>
      <c r="B71">
        <v>23616515</v>
      </c>
      <c r="C71">
        <v>23614720</v>
      </c>
      <c r="D71">
        <v>21011724</v>
      </c>
      <c r="E71">
        <v>1</v>
      </c>
      <c r="F71">
        <v>1</v>
      </c>
      <c r="G71">
        <v>1</v>
      </c>
      <c r="H71">
        <v>2</v>
      </c>
      <c r="I71" t="s">
        <v>334</v>
      </c>
      <c r="J71" t="s">
        <v>335</v>
      </c>
      <c r="K71" t="s">
        <v>336</v>
      </c>
      <c r="L71">
        <v>1368</v>
      </c>
      <c r="N71">
        <v>1011</v>
      </c>
      <c r="O71" t="s">
        <v>178</v>
      </c>
      <c r="P71" t="s">
        <v>178</v>
      </c>
      <c r="Q71">
        <v>1</v>
      </c>
      <c r="X71">
        <v>0.2</v>
      </c>
      <c r="Y71">
        <v>0</v>
      </c>
      <c r="Z71">
        <v>86.4</v>
      </c>
      <c r="AA71">
        <v>13.5</v>
      </c>
      <c r="AB71">
        <v>0</v>
      </c>
      <c r="AC71">
        <v>0</v>
      </c>
      <c r="AD71">
        <v>1</v>
      </c>
      <c r="AE71">
        <v>0</v>
      </c>
      <c r="AG71">
        <v>0.2</v>
      </c>
      <c r="AH71">
        <v>2</v>
      </c>
      <c r="AI71">
        <v>23616515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ROW(Source!A35)</f>
        <v>35</v>
      </c>
      <c r="B72">
        <v>23616516</v>
      </c>
      <c r="C72">
        <v>23614720</v>
      </c>
      <c r="D72">
        <v>21013544</v>
      </c>
      <c r="E72">
        <v>1</v>
      </c>
      <c r="F72">
        <v>1</v>
      </c>
      <c r="G72">
        <v>1</v>
      </c>
      <c r="H72">
        <v>2</v>
      </c>
      <c r="I72" t="s">
        <v>175</v>
      </c>
      <c r="J72" t="s">
        <v>176</v>
      </c>
      <c r="K72" t="s">
        <v>177</v>
      </c>
      <c r="L72">
        <v>1368</v>
      </c>
      <c r="N72">
        <v>1011</v>
      </c>
      <c r="O72" t="s">
        <v>178</v>
      </c>
      <c r="P72" t="s">
        <v>178</v>
      </c>
      <c r="Q72">
        <v>1</v>
      </c>
      <c r="X72">
        <v>0.07</v>
      </c>
      <c r="Y72">
        <v>0</v>
      </c>
      <c r="Z72">
        <v>87.17</v>
      </c>
      <c r="AA72">
        <v>11.6</v>
      </c>
      <c r="AB72">
        <v>0</v>
      </c>
      <c r="AC72">
        <v>0</v>
      </c>
      <c r="AD72">
        <v>1</v>
      </c>
      <c r="AE72">
        <v>0</v>
      </c>
      <c r="AG72">
        <v>0.07</v>
      </c>
      <c r="AH72">
        <v>2</v>
      </c>
      <c r="AI72">
        <v>23616516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ROW(Source!A35)</f>
        <v>35</v>
      </c>
      <c r="B73">
        <v>23616517</v>
      </c>
      <c r="C73">
        <v>23614720</v>
      </c>
      <c r="D73">
        <v>21014490</v>
      </c>
      <c r="E73">
        <v>1</v>
      </c>
      <c r="F73">
        <v>1</v>
      </c>
      <c r="G73">
        <v>1</v>
      </c>
      <c r="H73">
        <v>3</v>
      </c>
      <c r="I73" t="s">
        <v>337</v>
      </c>
      <c r="J73" t="s">
        <v>338</v>
      </c>
      <c r="K73" t="s">
        <v>339</v>
      </c>
      <c r="L73">
        <v>1348</v>
      </c>
      <c r="N73">
        <v>1009</v>
      </c>
      <c r="O73" t="s">
        <v>186</v>
      </c>
      <c r="P73" t="s">
        <v>186</v>
      </c>
      <c r="Q73">
        <v>1000</v>
      </c>
      <c r="X73">
        <v>0.004</v>
      </c>
      <c r="Y73">
        <v>8475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0.004</v>
      </c>
      <c r="AH73">
        <v>2</v>
      </c>
      <c r="AI73">
        <v>23616517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ROW(Source!A35)</f>
        <v>35</v>
      </c>
      <c r="B74">
        <v>23616518</v>
      </c>
      <c r="C74">
        <v>23614720</v>
      </c>
      <c r="D74">
        <v>21014720</v>
      </c>
      <c r="E74">
        <v>1</v>
      </c>
      <c r="F74">
        <v>1</v>
      </c>
      <c r="G74">
        <v>1</v>
      </c>
      <c r="H74">
        <v>3</v>
      </c>
      <c r="I74" t="s">
        <v>340</v>
      </c>
      <c r="J74" t="s">
        <v>341</v>
      </c>
      <c r="K74" t="s">
        <v>342</v>
      </c>
      <c r="L74">
        <v>1348</v>
      </c>
      <c r="N74">
        <v>1009</v>
      </c>
      <c r="O74" t="s">
        <v>186</v>
      </c>
      <c r="P74" t="s">
        <v>186</v>
      </c>
      <c r="Q74">
        <v>1000</v>
      </c>
      <c r="X74">
        <v>0.012</v>
      </c>
      <c r="Y74">
        <v>8190.01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0.012</v>
      </c>
      <c r="AH74">
        <v>2</v>
      </c>
      <c r="AI74">
        <v>23616518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ROW(Source!A35)</f>
        <v>35</v>
      </c>
      <c r="B75">
        <v>23616519</v>
      </c>
      <c r="C75">
        <v>23614720</v>
      </c>
      <c r="D75">
        <v>21015538</v>
      </c>
      <c r="E75">
        <v>1</v>
      </c>
      <c r="F75">
        <v>1</v>
      </c>
      <c r="G75">
        <v>1</v>
      </c>
      <c r="H75">
        <v>3</v>
      </c>
      <c r="I75" t="s">
        <v>343</v>
      </c>
      <c r="J75" t="s">
        <v>344</v>
      </c>
      <c r="K75" t="s">
        <v>345</v>
      </c>
      <c r="L75">
        <v>1348</v>
      </c>
      <c r="N75">
        <v>1009</v>
      </c>
      <c r="O75" t="s">
        <v>186</v>
      </c>
      <c r="P75" t="s">
        <v>186</v>
      </c>
      <c r="Q75">
        <v>1000</v>
      </c>
      <c r="X75">
        <v>0.782</v>
      </c>
      <c r="Y75">
        <v>11200.01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0.782</v>
      </c>
      <c r="AH75">
        <v>2</v>
      </c>
      <c r="AI75">
        <v>23616519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ROW(Source!A36)</f>
        <v>36</v>
      </c>
      <c r="B76">
        <v>23616604</v>
      </c>
      <c r="C76">
        <v>23616589</v>
      </c>
      <c r="D76">
        <v>21069792</v>
      </c>
      <c r="E76">
        <v>1</v>
      </c>
      <c r="F76">
        <v>1</v>
      </c>
      <c r="G76">
        <v>1</v>
      </c>
      <c r="H76">
        <v>1</v>
      </c>
      <c r="I76" t="s">
        <v>346</v>
      </c>
      <c r="K76" t="s">
        <v>347</v>
      </c>
      <c r="L76">
        <v>1369</v>
      </c>
      <c r="N76">
        <v>1013</v>
      </c>
      <c r="O76" t="s">
        <v>172</v>
      </c>
      <c r="P76" t="s">
        <v>172</v>
      </c>
      <c r="Q76">
        <v>1</v>
      </c>
      <c r="X76">
        <v>47.46</v>
      </c>
      <c r="Y76">
        <v>0</v>
      </c>
      <c r="Z76">
        <v>0</v>
      </c>
      <c r="AA76">
        <v>0</v>
      </c>
      <c r="AB76">
        <v>9.18</v>
      </c>
      <c r="AC76">
        <v>0</v>
      </c>
      <c r="AD76">
        <v>1</v>
      </c>
      <c r="AE76">
        <v>1</v>
      </c>
      <c r="AG76">
        <v>47.46</v>
      </c>
      <c r="AH76">
        <v>2</v>
      </c>
      <c r="AI76">
        <v>23616604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ROW(Source!A36)</f>
        <v>36</v>
      </c>
      <c r="B77">
        <v>23616605</v>
      </c>
      <c r="C77">
        <v>23616589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32</v>
      </c>
      <c r="K77" t="s">
        <v>173</v>
      </c>
      <c r="L77">
        <v>608254</v>
      </c>
      <c r="N77">
        <v>1013</v>
      </c>
      <c r="O77" t="s">
        <v>174</v>
      </c>
      <c r="P77" t="s">
        <v>174</v>
      </c>
      <c r="Q77">
        <v>1</v>
      </c>
      <c r="X77">
        <v>0.36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G77">
        <v>0.36</v>
      </c>
      <c r="AH77">
        <v>2</v>
      </c>
      <c r="AI77">
        <v>23616605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ROW(Source!A36)</f>
        <v>36</v>
      </c>
      <c r="B78">
        <v>23616606</v>
      </c>
      <c r="C78">
        <v>23616589</v>
      </c>
      <c r="D78">
        <v>21011724</v>
      </c>
      <c r="E78">
        <v>1</v>
      </c>
      <c r="F78">
        <v>1</v>
      </c>
      <c r="G78">
        <v>1</v>
      </c>
      <c r="H78">
        <v>2</v>
      </c>
      <c r="I78" t="s">
        <v>334</v>
      </c>
      <c r="J78" t="s">
        <v>335</v>
      </c>
      <c r="K78" t="s">
        <v>336</v>
      </c>
      <c r="L78">
        <v>1368</v>
      </c>
      <c r="N78">
        <v>1011</v>
      </c>
      <c r="O78" t="s">
        <v>178</v>
      </c>
      <c r="P78" t="s">
        <v>178</v>
      </c>
      <c r="Q78">
        <v>1</v>
      </c>
      <c r="X78">
        <v>0.23</v>
      </c>
      <c r="Y78">
        <v>0</v>
      </c>
      <c r="Z78">
        <v>86.4</v>
      </c>
      <c r="AA78">
        <v>13.5</v>
      </c>
      <c r="AB78">
        <v>0</v>
      </c>
      <c r="AC78">
        <v>0</v>
      </c>
      <c r="AD78">
        <v>1</v>
      </c>
      <c r="AE78">
        <v>0</v>
      </c>
      <c r="AG78">
        <v>0.23</v>
      </c>
      <c r="AH78">
        <v>2</v>
      </c>
      <c r="AI78">
        <v>23616606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ROW(Source!A36)</f>
        <v>36</v>
      </c>
      <c r="B79">
        <v>23616607</v>
      </c>
      <c r="C79">
        <v>23616589</v>
      </c>
      <c r="D79">
        <v>21011808</v>
      </c>
      <c r="E79">
        <v>1</v>
      </c>
      <c r="F79">
        <v>1</v>
      </c>
      <c r="G79">
        <v>1</v>
      </c>
      <c r="H79">
        <v>2</v>
      </c>
      <c r="I79" t="s">
        <v>208</v>
      </c>
      <c r="J79" t="s">
        <v>209</v>
      </c>
      <c r="K79" t="s">
        <v>210</v>
      </c>
      <c r="L79">
        <v>1368</v>
      </c>
      <c r="N79">
        <v>1011</v>
      </c>
      <c r="O79" t="s">
        <v>178</v>
      </c>
      <c r="P79" t="s">
        <v>178</v>
      </c>
      <c r="Q79">
        <v>1</v>
      </c>
      <c r="X79">
        <v>0.13</v>
      </c>
      <c r="Y79">
        <v>0</v>
      </c>
      <c r="Z79">
        <v>112</v>
      </c>
      <c r="AA79">
        <v>13.5</v>
      </c>
      <c r="AB79">
        <v>0</v>
      </c>
      <c r="AC79">
        <v>0</v>
      </c>
      <c r="AD79">
        <v>1</v>
      </c>
      <c r="AE79">
        <v>0</v>
      </c>
      <c r="AG79">
        <v>0.13</v>
      </c>
      <c r="AH79">
        <v>2</v>
      </c>
      <c r="AI79">
        <v>23616607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ROW(Source!A36)</f>
        <v>36</v>
      </c>
      <c r="B80">
        <v>23616608</v>
      </c>
      <c r="C80">
        <v>23616589</v>
      </c>
      <c r="D80">
        <v>21012457</v>
      </c>
      <c r="E80">
        <v>1</v>
      </c>
      <c r="F80">
        <v>1</v>
      </c>
      <c r="G80">
        <v>1</v>
      </c>
      <c r="H80">
        <v>2</v>
      </c>
      <c r="I80" t="s">
        <v>287</v>
      </c>
      <c r="J80" t="s">
        <v>288</v>
      </c>
      <c r="K80" t="s">
        <v>289</v>
      </c>
      <c r="L80">
        <v>1368</v>
      </c>
      <c r="N80">
        <v>1011</v>
      </c>
      <c r="O80" t="s">
        <v>178</v>
      </c>
      <c r="P80" t="s">
        <v>178</v>
      </c>
      <c r="Q80">
        <v>1</v>
      </c>
      <c r="X80">
        <v>3.71</v>
      </c>
      <c r="Y80">
        <v>0</v>
      </c>
      <c r="Z80">
        <v>30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3.71</v>
      </c>
      <c r="AH80">
        <v>2</v>
      </c>
      <c r="AI80">
        <v>23616608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ROW(Source!A36)</f>
        <v>36</v>
      </c>
      <c r="B81">
        <v>23616609</v>
      </c>
      <c r="C81">
        <v>23616589</v>
      </c>
      <c r="D81">
        <v>21013544</v>
      </c>
      <c r="E81">
        <v>1</v>
      </c>
      <c r="F81">
        <v>1</v>
      </c>
      <c r="G81">
        <v>1</v>
      </c>
      <c r="H81">
        <v>2</v>
      </c>
      <c r="I81" t="s">
        <v>175</v>
      </c>
      <c r="J81" t="s">
        <v>176</v>
      </c>
      <c r="K81" t="s">
        <v>177</v>
      </c>
      <c r="L81">
        <v>1368</v>
      </c>
      <c r="N81">
        <v>1011</v>
      </c>
      <c r="O81" t="s">
        <v>178</v>
      </c>
      <c r="P81" t="s">
        <v>178</v>
      </c>
      <c r="Q81">
        <v>1</v>
      </c>
      <c r="X81">
        <v>0.17</v>
      </c>
      <c r="Y81">
        <v>0</v>
      </c>
      <c r="Z81">
        <v>87.17</v>
      </c>
      <c r="AA81">
        <v>11.6</v>
      </c>
      <c r="AB81">
        <v>0</v>
      </c>
      <c r="AC81">
        <v>0</v>
      </c>
      <c r="AD81">
        <v>1</v>
      </c>
      <c r="AE81">
        <v>0</v>
      </c>
      <c r="AG81">
        <v>0.17</v>
      </c>
      <c r="AH81">
        <v>2</v>
      </c>
      <c r="AI81">
        <v>23616609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ROW(Source!A36)</f>
        <v>36</v>
      </c>
      <c r="B82">
        <v>23616610</v>
      </c>
      <c r="C82">
        <v>23616589</v>
      </c>
      <c r="D82">
        <v>21014447</v>
      </c>
      <c r="E82">
        <v>1</v>
      </c>
      <c r="F82">
        <v>1</v>
      </c>
      <c r="G82">
        <v>1</v>
      </c>
      <c r="H82">
        <v>3</v>
      </c>
      <c r="I82" t="s">
        <v>348</v>
      </c>
      <c r="J82" t="s">
        <v>349</v>
      </c>
      <c r="K82" t="s">
        <v>350</v>
      </c>
      <c r="L82">
        <v>1348</v>
      </c>
      <c r="N82">
        <v>1009</v>
      </c>
      <c r="O82" t="s">
        <v>186</v>
      </c>
      <c r="P82" t="s">
        <v>186</v>
      </c>
      <c r="Q82">
        <v>1000</v>
      </c>
      <c r="X82">
        <v>0.00159</v>
      </c>
      <c r="Y82">
        <v>22558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0.00159</v>
      </c>
      <c r="AH82">
        <v>2</v>
      </c>
      <c r="AI82">
        <v>23616610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ROW(Source!A36)</f>
        <v>36</v>
      </c>
      <c r="B83">
        <v>23616611</v>
      </c>
      <c r="C83">
        <v>23616589</v>
      </c>
      <c r="D83">
        <v>21014468</v>
      </c>
      <c r="E83">
        <v>1</v>
      </c>
      <c r="F83">
        <v>1</v>
      </c>
      <c r="G83">
        <v>1</v>
      </c>
      <c r="H83">
        <v>3</v>
      </c>
      <c r="I83" t="s">
        <v>351</v>
      </c>
      <c r="J83" t="s">
        <v>352</v>
      </c>
      <c r="K83" t="s">
        <v>353</v>
      </c>
      <c r="L83">
        <v>1348</v>
      </c>
      <c r="N83">
        <v>1009</v>
      </c>
      <c r="O83" t="s">
        <v>186</v>
      </c>
      <c r="P83" t="s">
        <v>186</v>
      </c>
      <c r="Q83">
        <v>1000</v>
      </c>
      <c r="X83">
        <v>0.004</v>
      </c>
      <c r="Y83">
        <v>11978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0.004</v>
      </c>
      <c r="AH83">
        <v>2</v>
      </c>
      <c r="AI83">
        <v>23616611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ROW(Source!A36)</f>
        <v>36</v>
      </c>
      <c r="B84">
        <v>23616612</v>
      </c>
      <c r="C84">
        <v>23616589</v>
      </c>
      <c r="D84">
        <v>21014644</v>
      </c>
      <c r="E84">
        <v>1</v>
      </c>
      <c r="F84">
        <v>1</v>
      </c>
      <c r="G84">
        <v>1</v>
      </c>
      <c r="H84">
        <v>3</v>
      </c>
      <c r="I84" t="s">
        <v>354</v>
      </c>
      <c r="J84" t="s">
        <v>355</v>
      </c>
      <c r="K84" t="s">
        <v>356</v>
      </c>
      <c r="L84">
        <v>1348</v>
      </c>
      <c r="N84">
        <v>1009</v>
      </c>
      <c r="O84" t="s">
        <v>186</v>
      </c>
      <c r="P84" t="s">
        <v>186</v>
      </c>
      <c r="Q84">
        <v>1000</v>
      </c>
      <c r="X84">
        <v>0.454</v>
      </c>
      <c r="Y84">
        <v>3390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0.454</v>
      </c>
      <c r="AH84">
        <v>2</v>
      </c>
      <c r="AI84">
        <v>23616612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ROW(Source!A36)</f>
        <v>36</v>
      </c>
      <c r="B85">
        <v>23616613</v>
      </c>
      <c r="C85">
        <v>23616589</v>
      </c>
      <c r="D85">
        <v>21014666</v>
      </c>
      <c r="E85">
        <v>1</v>
      </c>
      <c r="F85">
        <v>1</v>
      </c>
      <c r="G85">
        <v>1</v>
      </c>
      <c r="H85">
        <v>3</v>
      </c>
      <c r="I85" t="s">
        <v>232</v>
      </c>
      <c r="J85" t="s">
        <v>233</v>
      </c>
      <c r="K85" t="s">
        <v>234</v>
      </c>
      <c r="L85">
        <v>1346</v>
      </c>
      <c r="N85">
        <v>1009</v>
      </c>
      <c r="O85" t="s">
        <v>235</v>
      </c>
      <c r="P85" t="s">
        <v>235</v>
      </c>
      <c r="Q85">
        <v>1</v>
      </c>
      <c r="X85">
        <v>6.7</v>
      </c>
      <c r="Y85">
        <v>74.59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6.7</v>
      </c>
      <c r="AH85">
        <v>2</v>
      </c>
      <c r="AI85">
        <v>23616613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ROW(Source!A36)</f>
        <v>36</v>
      </c>
      <c r="B86">
        <v>23616614</v>
      </c>
      <c r="C86">
        <v>23616589</v>
      </c>
      <c r="D86">
        <v>21015366</v>
      </c>
      <c r="E86">
        <v>1</v>
      </c>
      <c r="F86">
        <v>1</v>
      </c>
      <c r="G86">
        <v>1</v>
      </c>
      <c r="H86">
        <v>3</v>
      </c>
      <c r="I86" t="s">
        <v>357</v>
      </c>
      <c r="J86" t="s">
        <v>358</v>
      </c>
      <c r="K86" t="s">
        <v>359</v>
      </c>
      <c r="L86">
        <v>1356</v>
      </c>
      <c r="N86">
        <v>1010</v>
      </c>
      <c r="O86" t="s">
        <v>360</v>
      </c>
      <c r="P86" t="s">
        <v>360</v>
      </c>
      <c r="Q86">
        <v>1000</v>
      </c>
      <c r="X86">
        <v>0.187</v>
      </c>
      <c r="Y86">
        <v>253.8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0.187</v>
      </c>
      <c r="AH86">
        <v>2</v>
      </c>
      <c r="AI86">
        <v>23616614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ROW(Source!A36)</f>
        <v>36</v>
      </c>
      <c r="B87">
        <v>23616615</v>
      </c>
      <c r="C87">
        <v>23616589</v>
      </c>
      <c r="D87">
        <v>21015434</v>
      </c>
      <c r="E87">
        <v>1</v>
      </c>
      <c r="F87">
        <v>1</v>
      </c>
      <c r="G87">
        <v>1</v>
      </c>
      <c r="H87">
        <v>3</v>
      </c>
      <c r="I87" t="s">
        <v>361</v>
      </c>
      <c r="J87" t="s">
        <v>362</v>
      </c>
      <c r="K87" t="s">
        <v>363</v>
      </c>
      <c r="L87">
        <v>1348</v>
      </c>
      <c r="N87">
        <v>1009</v>
      </c>
      <c r="O87" t="s">
        <v>186</v>
      </c>
      <c r="P87" t="s">
        <v>186</v>
      </c>
      <c r="Q87">
        <v>1000</v>
      </c>
      <c r="X87">
        <v>0.013</v>
      </c>
      <c r="Y87">
        <v>5000.01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0.013</v>
      </c>
      <c r="AH87">
        <v>2</v>
      </c>
      <c r="AI87">
        <v>23616615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ROW(Source!A36)</f>
        <v>36</v>
      </c>
      <c r="B88">
        <v>23616616</v>
      </c>
      <c r="C88">
        <v>23616589</v>
      </c>
      <c r="D88">
        <v>21015538</v>
      </c>
      <c r="E88">
        <v>1</v>
      </c>
      <c r="F88">
        <v>1</v>
      </c>
      <c r="G88">
        <v>1</v>
      </c>
      <c r="H88">
        <v>3</v>
      </c>
      <c r="I88" t="s">
        <v>343</v>
      </c>
      <c r="J88" t="s">
        <v>344</v>
      </c>
      <c r="K88" t="s">
        <v>345</v>
      </c>
      <c r="L88">
        <v>1348</v>
      </c>
      <c r="N88">
        <v>1009</v>
      </c>
      <c r="O88" t="s">
        <v>186</v>
      </c>
      <c r="P88" t="s">
        <v>186</v>
      </c>
      <c r="Q88">
        <v>1000</v>
      </c>
      <c r="X88">
        <v>0.274</v>
      </c>
      <c r="Y88">
        <v>11200.01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0.274</v>
      </c>
      <c r="AH88">
        <v>2</v>
      </c>
      <c r="AI88">
        <v>23616616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ROW(Source!A36)</f>
        <v>36</v>
      </c>
      <c r="B89">
        <v>23616617</v>
      </c>
      <c r="C89">
        <v>23616589</v>
      </c>
      <c r="D89">
        <v>21017137</v>
      </c>
      <c r="E89">
        <v>1</v>
      </c>
      <c r="F89">
        <v>1</v>
      </c>
      <c r="G89">
        <v>1</v>
      </c>
      <c r="H89">
        <v>3</v>
      </c>
      <c r="I89" t="s">
        <v>364</v>
      </c>
      <c r="J89" t="s">
        <v>365</v>
      </c>
      <c r="K89" t="s">
        <v>366</v>
      </c>
      <c r="L89">
        <v>1327</v>
      </c>
      <c r="N89">
        <v>1005</v>
      </c>
      <c r="O89" t="s">
        <v>190</v>
      </c>
      <c r="P89" t="s">
        <v>190</v>
      </c>
      <c r="Q89">
        <v>1</v>
      </c>
      <c r="X89">
        <v>189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189</v>
      </c>
      <c r="AH89">
        <v>2</v>
      </c>
      <c r="AI89">
        <v>23616617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ROW(Source!A36)</f>
        <v>36</v>
      </c>
      <c r="B90">
        <v>23616618</v>
      </c>
      <c r="C90">
        <v>23616589</v>
      </c>
      <c r="D90">
        <v>21029200</v>
      </c>
      <c r="E90">
        <v>1</v>
      </c>
      <c r="F90">
        <v>1</v>
      </c>
      <c r="G90">
        <v>1</v>
      </c>
      <c r="H90">
        <v>3</v>
      </c>
      <c r="I90" t="s">
        <v>367</v>
      </c>
      <c r="J90" t="s">
        <v>368</v>
      </c>
      <c r="K90" t="s">
        <v>369</v>
      </c>
      <c r="L90">
        <v>1339</v>
      </c>
      <c r="N90">
        <v>1007</v>
      </c>
      <c r="O90" t="s">
        <v>182</v>
      </c>
      <c r="P90" t="s">
        <v>182</v>
      </c>
      <c r="Q90">
        <v>1</v>
      </c>
      <c r="X90">
        <v>0.51</v>
      </c>
      <c r="Y90">
        <v>519.8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0.51</v>
      </c>
      <c r="AH90">
        <v>2</v>
      </c>
      <c r="AI90">
        <v>23616618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2013-07-17T05:31:51Z</cp:lastPrinted>
  <dcterms:modified xsi:type="dcterms:W3CDTF">2013-07-22T05:46:10Z</dcterms:modified>
  <cp:category/>
  <cp:version/>
  <cp:contentType/>
  <cp:contentStatus/>
</cp:coreProperties>
</file>